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СИСТЕМА\Отчеты\2025 год\4 кв\Готовый\4. Паспорта ИП\"/>
    </mc:Choice>
  </mc:AlternateContent>
  <bookViews>
    <workbookView xWindow="-120" yWindow="-120" windowWidth="29040" windowHeight="15840" tabRatio="8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Расчет доходной части модели" sheetId="23"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паспортбюджет'!$A$1:$Q$22</definedName>
    <definedName name="_xlnm.Print_Area" localSheetId="8">'5. анализ эконом эфф'!$A$1:$BB$96</definedName>
    <definedName name="_xlnm.Print_Area" localSheetId="9">'6.1. Паспорт сетевой график'!$A$1:$L$54</definedName>
    <definedName name="_xlnm.Print_Area" localSheetId="10">'6.2. Паспорт фин осв ввод'!$A$1:$AK$64</definedName>
  </definedNames>
  <calcPr calcId="162913" iterate="1" calcOnSave="0"/>
</workbook>
</file>

<file path=xl/calcChain.xml><?xml version="1.0" encoding="utf-8"?>
<calcChain xmlns="http://schemas.openxmlformats.org/spreadsheetml/2006/main">
  <c r="A5" i="22" l="1"/>
  <c r="K27" i="15" l="1"/>
  <c r="I27" i="15"/>
  <c r="F63" i="15" l="1"/>
  <c r="C63" i="15"/>
  <c r="F56" i="15"/>
  <c r="C56" i="15"/>
  <c r="BB59" i="19" l="1"/>
  <c r="C24" i="15" l="1"/>
  <c r="C49" i="7"/>
  <c r="AK25" i="19" s="1"/>
  <c r="K9" i="23" l="1"/>
  <c r="AS85" i="19" l="1"/>
  <c r="AT85" i="19"/>
  <c r="AU85" i="19"/>
  <c r="AV85" i="19"/>
  <c r="AW85" i="19"/>
  <c r="AX85" i="19"/>
  <c r="AY85" i="19"/>
  <c r="AZ85" i="19"/>
  <c r="BA85" i="19"/>
  <c r="AR81" i="19"/>
  <c r="AR50" i="19"/>
  <c r="AR59" i="19" s="1"/>
  <c r="AR66" i="19" s="1"/>
  <c r="AQ50" i="19"/>
  <c r="AR48" i="19"/>
  <c r="AS48" i="19"/>
  <c r="AT48" i="19"/>
  <c r="AU48" i="19"/>
  <c r="AV48" i="19"/>
  <c r="AW48" i="19"/>
  <c r="AX48" i="19"/>
  <c r="AY48" i="19"/>
  <c r="AZ48" i="19"/>
  <c r="BA48" i="19"/>
  <c r="BB48" i="19"/>
  <c r="AQ48" i="19"/>
  <c r="BB85" i="19"/>
  <c r="A15" i="19"/>
  <c r="A12" i="19"/>
  <c r="A9" i="19"/>
  <c r="A5" i="19"/>
  <c r="AQ76" i="19"/>
  <c r="AP76" i="19"/>
  <c r="AO76" i="19"/>
  <c r="AM76" i="19"/>
  <c r="AP66" i="19"/>
  <c r="AP68" i="19" s="1"/>
  <c r="AO66" i="19"/>
  <c r="AO68" i="19" s="1"/>
  <c r="AO70" i="19" s="1"/>
  <c r="AM66" i="19"/>
  <c r="AM68" i="19" s="1"/>
  <c r="AM70" i="19" s="1"/>
  <c r="AQ59" i="19"/>
  <c r="AQ66" i="19" s="1"/>
  <c r="AQ68" i="19" s="1"/>
  <c r="AK52" i="19"/>
  <c r="AK58" i="19" s="1"/>
  <c r="AK74" i="19" s="1"/>
  <c r="AP48" i="19"/>
  <c r="AO48" i="19"/>
  <c r="AM48" i="19"/>
  <c r="AK48" i="19"/>
  <c r="AM47" i="19"/>
  <c r="AK27" i="19"/>
  <c r="M1" i="23"/>
  <c r="J1" i="23"/>
  <c r="H1" i="23"/>
  <c r="D13" i="23"/>
  <c r="E13" i="23" s="1"/>
  <c r="F13" i="23" s="1"/>
  <c r="G13" i="23" s="1"/>
  <c r="B12" i="23"/>
  <c r="L9" i="23"/>
  <c r="M9" i="23" s="1"/>
  <c r="N9" i="23" s="1"/>
  <c r="O9" i="23" s="1"/>
  <c r="P9" i="23" s="1"/>
  <c r="Q9" i="23" s="1"/>
  <c r="C8" i="23"/>
  <c r="D8" i="23" s="1"/>
  <c r="E8" i="23" s="1"/>
  <c r="F8" i="23" s="1"/>
  <c r="G8" i="23" s="1"/>
  <c r="H8" i="23" s="1"/>
  <c r="I8" i="23" s="1"/>
  <c r="E6" i="23"/>
  <c r="F6" i="23" s="1"/>
  <c r="G6" i="23" s="1"/>
  <c r="H6" i="23" s="1"/>
  <c r="I6" i="23" s="1"/>
  <c r="J6" i="23" s="1"/>
  <c r="K6" i="23" s="1"/>
  <c r="L6" i="23" s="1"/>
  <c r="M6" i="23" s="1"/>
  <c r="N6" i="23" s="1"/>
  <c r="O6" i="23" s="1"/>
  <c r="P6" i="23" s="1"/>
  <c r="Q6" i="23" s="1"/>
  <c r="R6" i="23" s="1"/>
  <c r="S6" i="23" s="1"/>
  <c r="M41" i="15"/>
  <c r="M40" i="15"/>
  <c r="AG52" i="15"/>
  <c r="AG50" i="15"/>
  <c r="AG57" i="15" s="1"/>
  <c r="AG49" i="15"/>
  <c r="AG56" i="15" s="1"/>
  <c r="AG48" i="15"/>
  <c r="AG47" i="15"/>
  <c r="AG55" i="15" s="1"/>
  <c r="AG46" i="15"/>
  <c r="AG54" i="15" s="1"/>
  <c r="AG45" i="15"/>
  <c r="AG53" i="15" s="1"/>
  <c r="AG44" i="15"/>
  <c r="AJ41" i="15"/>
  <c r="AJ34" i="15"/>
  <c r="AJ32" i="15"/>
  <c r="AJ31" i="15"/>
  <c r="AF41" i="15"/>
  <c r="AF34" i="15"/>
  <c r="AF32" i="15"/>
  <c r="AF31" i="15"/>
  <c r="AJ24" i="15"/>
  <c r="AF24" i="15"/>
  <c r="AM52" i="19" l="1"/>
  <c r="AM58" i="19" s="1"/>
  <c r="AM74" i="19" s="1"/>
  <c r="AO47" i="19"/>
  <c r="AP75" i="19"/>
  <c r="AP70" i="19"/>
  <c r="AP71" i="19" s="1"/>
  <c r="AP78" i="19" s="1"/>
  <c r="AQ75" i="19"/>
  <c r="AQ70" i="19"/>
  <c r="AM71" i="19"/>
  <c r="AM78" i="19" s="1"/>
  <c r="AM72" i="19"/>
  <c r="AO71" i="19"/>
  <c r="AO78" i="19" s="1"/>
  <c r="AM75" i="19"/>
  <c r="AO75" i="19"/>
  <c r="AP72" i="19"/>
  <c r="J8" i="23"/>
  <c r="C27" i="15"/>
  <c r="AP47" i="19" l="1"/>
  <c r="AO52" i="19"/>
  <c r="AO58" i="19" s="1"/>
  <c r="AO74" i="19" s="1"/>
  <c r="AJ27" i="15"/>
  <c r="AF27" i="15"/>
  <c r="AO72" i="19"/>
  <c r="AQ71" i="19"/>
  <c r="AQ78" i="19" s="1"/>
  <c r="J7" i="23"/>
  <c r="K8" i="23"/>
  <c r="F41" i="15"/>
  <c r="AP52" i="19" l="1"/>
  <c r="AP58" i="19" s="1"/>
  <c r="AP74" i="19" s="1"/>
  <c r="AQ47" i="19"/>
  <c r="J13" i="23"/>
  <c r="AS60" i="19" s="1"/>
  <c r="AS50" i="19"/>
  <c r="AS59" i="19" s="1"/>
  <c r="AS66" i="19" s="1"/>
  <c r="AQ72" i="19"/>
  <c r="K7" i="23"/>
  <c r="AT50" i="19" s="1"/>
  <c r="AT59" i="19" s="1"/>
  <c r="L8" i="23"/>
  <c r="E52" i="15"/>
  <c r="G52" i="15"/>
  <c r="H52" i="15"/>
  <c r="I52" i="15"/>
  <c r="J52" i="15"/>
  <c r="K52" i="15"/>
  <c r="M52" i="15"/>
  <c r="N52" i="15"/>
  <c r="O52" i="15"/>
  <c r="P52" i="15"/>
  <c r="Q52" i="15"/>
  <c r="R52" i="15"/>
  <c r="S52" i="15"/>
  <c r="T52" i="15"/>
  <c r="U52" i="15"/>
  <c r="V52" i="15"/>
  <c r="W52" i="15"/>
  <c r="X52" i="15"/>
  <c r="Y52" i="15"/>
  <c r="Z52" i="15"/>
  <c r="AA52" i="15"/>
  <c r="AB52" i="15"/>
  <c r="AC52" i="15"/>
  <c r="AD52" i="15"/>
  <c r="AE52" i="15"/>
  <c r="AH52" i="15"/>
  <c r="AI52" i="15"/>
  <c r="AK52" i="15"/>
  <c r="D44" i="15"/>
  <c r="E44" i="15"/>
  <c r="F44" i="15"/>
  <c r="G44" i="15"/>
  <c r="H44" i="15"/>
  <c r="I44" i="15"/>
  <c r="J44" i="15"/>
  <c r="K44" i="15"/>
  <c r="L44" i="15"/>
  <c r="M44" i="15"/>
  <c r="N44" i="15"/>
  <c r="O44" i="15"/>
  <c r="P44" i="15"/>
  <c r="Q44" i="15"/>
  <c r="R44" i="15"/>
  <c r="S44" i="15"/>
  <c r="T44" i="15"/>
  <c r="U44" i="15"/>
  <c r="V44" i="15"/>
  <c r="W44" i="15"/>
  <c r="X44" i="15"/>
  <c r="Y44" i="15"/>
  <c r="Z44" i="15"/>
  <c r="AA44" i="15"/>
  <c r="AB44" i="15"/>
  <c r="AC44" i="15"/>
  <c r="AD44" i="15"/>
  <c r="AE44" i="15"/>
  <c r="AF44" i="15"/>
  <c r="AH44" i="15"/>
  <c r="AI44" i="15"/>
  <c r="AJ44" i="15"/>
  <c r="AK44" i="15"/>
  <c r="D45" i="15"/>
  <c r="D53" i="15" s="1"/>
  <c r="E45" i="15"/>
  <c r="E53" i="15" s="1"/>
  <c r="F45" i="15"/>
  <c r="F53" i="15" s="1"/>
  <c r="G45" i="15"/>
  <c r="G53" i="15" s="1"/>
  <c r="H45" i="15"/>
  <c r="H53" i="15" s="1"/>
  <c r="I45" i="15"/>
  <c r="I53" i="15" s="1"/>
  <c r="J45" i="15"/>
  <c r="J53" i="15" s="1"/>
  <c r="K45" i="15"/>
  <c r="K53" i="15" s="1"/>
  <c r="L45" i="15"/>
  <c r="M45" i="15"/>
  <c r="M53" i="15" s="1"/>
  <c r="N45" i="15"/>
  <c r="N53" i="15" s="1"/>
  <c r="O45" i="15"/>
  <c r="O53" i="15" s="1"/>
  <c r="P45" i="15"/>
  <c r="P53" i="15" s="1"/>
  <c r="Q45" i="15"/>
  <c r="Q53" i="15" s="1"/>
  <c r="R45" i="15"/>
  <c r="R53" i="15" s="1"/>
  <c r="S45" i="15"/>
  <c r="S53" i="15" s="1"/>
  <c r="T45" i="15"/>
  <c r="T53" i="15" s="1"/>
  <c r="U45" i="15"/>
  <c r="U53" i="15" s="1"/>
  <c r="V45" i="15"/>
  <c r="V53" i="15" s="1"/>
  <c r="W45" i="15"/>
  <c r="W53" i="15" s="1"/>
  <c r="X45" i="15"/>
  <c r="X53" i="15" s="1"/>
  <c r="Y45" i="15"/>
  <c r="Y53" i="15" s="1"/>
  <c r="Z45" i="15"/>
  <c r="Z53" i="15" s="1"/>
  <c r="AA45" i="15"/>
  <c r="AA53" i="15" s="1"/>
  <c r="AB45" i="15"/>
  <c r="AB53" i="15" s="1"/>
  <c r="AC45" i="15"/>
  <c r="AC53" i="15" s="1"/>
  <c r="AD45" i="15"/>
  <c r="AD53" i="15" s="1"/>
  <c r="AE45" i="15"/>
  <c r="AE53" i="15" s="1"/>
  <c r="AF45" i="15"/>
  <c r="AF53" i="15" s="1"/>
  <c r="AH45" i="15"/>
  <c r="AH53" i="15" s="1"/>
  <c r="AI45" i="15"/>
  <c r="AI53" i="15" s="1"/>
  <c r="AJ45" i="15"/>
  <c r="AJ53" i="15" s="1"/>
  <c r="AK45" i="15"/>
  <c r="AK53" i="15" s="1"/>
  <c r="D46" i="15"/>
  <c r="D54" i="15" s="1"/>
  <c r="E46" i="15"/>
  <c r="E54" i="15" s="1"/>
  <c r="F46" i="15"/>
  <c r="F54" i="15" s="1"/>
  <c r="G46" i="15"/>
  <c r="G54" i="15" s="1"/>
  <c r="H46" i="15"/>
  <c r="H54" i="15" s="1"/>
  <c r="I46" i="15"/>
  <c r="I54" i="15" s="1"/>
  <c r="J46" i="15"/>
  <c r="J54" i="15" s="1"/>
  <c r="K46" i="15"/>
  <c r="K54" i="15" s="1"/>
  <c r="L46" i="15"/>
  <c r="M46" i="15"/>
  <c r="M54" i="15" s="1"/>
  <c r="N46" i="15"/>
  <c r="N54" i="15" s="1"/>
  <c r="O46" i="15"/>
  <c r="O54" i="15" s="1"/>
  <c r="P46" i="15"/>
  <c r="P54" i="15" s="1"/>
  <c r="Q46" i="15"/>
  <c r="Q54" i="15" s="1"/>
  <c r="R46" i="15"/>
  <c r="R54" i="15" s="1"/>
  <c r="S46" i="15"/>
  <c r="S54" i="15" s="1"/>
  <c r="T46" i="15"/>
  <c r="T54" i="15" s="1"/>
  <c r="U46" i="15"/>
  <c r="U54" i="15" s="1"/>
  <c r="V46" i="15"/>
  <c r="V54" i="15" s="1"/>
  <c r="W46" i="15"/>
  <c r="W54" i="15" s="1"/>
  <c r="X46" i="15"/>
  <c r="X54" i="15" s="1"/>
  <c r="Y46" i="15"/>
  <c r="Y54" i="15" s="1"/>
  <c r="Z46" i="15"/>
  <c r="Z54" i="15" s="1"/>
  <c r="AA46" i="15"/>
  <c r="AA54" i="15" s="1"/>
  <c r="AB46" i="15"/>
  <c r="AB54" i="15" s="1"/>
  <c r="AC46" i="15"/>
  <c r="AC54" i="15" s="1"/>
  <c r="AD46" i="15"/>
  <c r="AD54" i="15" s="1"/>
  <c r="AE46" i="15"/>
  <c r="AE54" i="15" s="1"/>
  <c r="AF46" i="15"/>
  <c r="AF54" i="15" s="1"/>
  <c r="AH46" i="15"/>
  <c r="AH54" i="15" s="1"/>
  <c r="AI46" i="15"/>
  <c r="AI54" i="15" s="1"/>
  <c r="AJ46" i="15"/>
  <c r="AJ54" i="15" s="1"/>
  <c r="AK46" i="15"/>
  <c r="AK54" i="15" s="1"/>
  <c r="D47" i="15"/>
  <c r="D55" i="15" s="1"/>
  <c r="E47" i="15"/>
  <c r="E55" i="15" s="1"/>
  <c r="F47" i="15"/>
  <c r="F55" i="15" s="1"/>
  <c r="G47" i="15"/>
  <c r="G55" i="15" s="1"/>
  <c r="H47" i="15"/>
  <c r="H55" i="15" s="1"/>
  <c r="I47" i="15"/>
  <c r="I55" i="15" s="1"/>
  <c r="J47" i="15"/>
  <c r="J55" i="15" s="1"/>
  <c r="K47" i="15"/>
  <c r="K55" i="15" s="1"/>
  <c r="L47" i="15"/>
  <c r="M47" i="15"/>
  <c r="M55" i="15" s="1"/>
  <c r="M63" i="15" s="1"/>
  <c r="N47" i="15"/>
  <c r="N55" i="15" s="1"/>
  <c r="O47" i="15"/>
  <c r="O55" i="15" s="1"/>
  <c r="P47" i="15"/>
  <c r="P55" i="15" s="1"/>
  <c r="Q47" i="15"/>
  <c r="Q55" i="15" s="1"/>
  <c r="R47" i="15"/>
  <c r="R55" i="15" s="1"/>
  <c r="S47" i="15"/>
  <c r="S55" i="15" s="1"/>
  <c r="T47" i="15"/>
  <c r="T55" i="15" s="1"/>
  <c r="U47" i="15"/>
  <c r="U55" i="15" s="1"/>
  <c r="V47" i="15"/>
  <c r="V55" i="15" s="1"/>
  <c r="W47" i="15"/>
  <c r="W55" i="15" s="1"/>
  <c r="X47" i="15"/>
  <c r="X55" i="15" s="1"/>
  <c r="Y47" i="15"/>
  <c r="Y55" i="15" s="1"/>
  <c r="Z47" i="15"/>
  <c r="Z55" i="15" s="1"/>
  <c r="AA47" i="15"/>
  <c r="AA55" i="15" s="1"/>
  <c r="AB47" i="15"/>
  <c r="AB55" i="15" s="1"/>
  <c r="AC47" i="15"/>
  <c r="AC55" i="15" s="1"/>
  <c r="AD47" i="15"/>
  <c r="AD55" i="15" s="1"/>
  <c r="AE47" i="15"/>
  <c r="AE55" i="15" s="1"/>
  <c r="AF47" i="15"/>
  <c r="AF55" i="15" s="1"/>
  <c r="AH47" i="15"/>
  <c r="AH55" i="15" s="1"/>
  <c r="AI47" i="15"/>
  <c r="AI55" i="15" s="1"/>
  <c r="AJ47" i="15"/>
  <c r="AJ55" i="15" s="1"/>
  <c r="AK47" i="15"/>
  <c r="AK55" i="15" s="1"/>
  <c r="D48" i="15"/>
  <c r="E48" i="15"/>
  <c r="F48" i="15"/>
  <c r="G48" i="15"/>
  <c r="H48" i="15"/>
  <c r="I48" i="15"/>
  <c r="J48" i="15"/>
  <c r="K48" i="15"/>
  <c r="L48" i="15"/>
  <c r="M48" i="15"/>
  <c r="N48" i="15"/>
  <c r="O48" i="15"/>
  <c r="P48" i="15"/>
  <c r="Q48" i="15"/>
  <c r="R48" i="15"/>
  <c r="S48" i="15"/>
  <c r="T48" i="15"/>
  <c r="U48" i="15"/>
  <c r="V48" i="15"/>
  <c r="W48" i="15"/>
  <c r="X48" i="15"/>
  <c r="Y48" i="15"/>
  <c r="Z48" i="15"/>
  <c r="AA48" i="15"/>
  <c r="AB48" i="15"/>
  <c r="AC48" i="15"/>
  <c r="AD48" i="15"/>
  <c r="AE48" i="15"/>
  <c r="AF48" i="15"/>
  <c r="AH48" i="15"/>
  <c r="AI48" i="15"/>
  <c r="AJ48" i="15"/>
  <c r="AK48" i="15"/>
  <c r="D49" i="15"/>
  <c r="D56" i="15" s="1"/>
  <c r="E49" i="15"/>
  <c r="E56" i="15" s="1"/>
  <c r="G49" i="15"/>
  <c r="G56" i="15" s="1"/>
  <c r="I49" i="15"/>
  <c r="I56" i="15" s="1"/>
  <c r="K49" i="15"/>
  <c r="K56" i="15" s="1"/>
  <c r="M49" i="15"/>
  <c r="M56" i="15" s="1"/>
  <c r="N49" i="15"/>
  <c r="N56" i="15" s="1"/>
  <c r="O49" i="15"/>
  <c r="O56" i="15" s="1"/>
  <c r="P49" i="15"/>
  <c r="P56" i="15" s="1"/>
  <c r="Q49" i="15"/>
  <c r="Q56" i="15" s="1"/>
  <c r="R49" i="15"/>
  <c r="R56" i="15" s="1"/>
  <c r="S49" i="15"/>
  <c r="S56" i="15" s="1"/>
  <c r="T49" i="15"/>
  <c r="T56" i="15" s="1"/>
  <c r="U49" i="15"/>
  <c r="U56" i="15" s="1"/>
  <c r="V49" i="15"/>
  <c r="V56" i="15" s="1"/>
  <c r="W49" i="15"/>
  <c r="W56" i="15" s="1"/>
  <c r="X49" i="15"/>
  <c r="X56" i="15" s="1"/>
  <c r="Y49" i="15"/>
  <c r="Y56" i="15" s="1"/>
  <c r="Z49" i="15"/>
  <c r="Z56" i="15" s="1"/>
  <c r="AA49" i="15"/>
  <c r="AA56" i="15" s="1"/>
  <c r="AB49" i="15"/>
  <c r="AB56" i="15" s="1"/>
  <c r="AC49" i="15"/>
  <c r="AC56" i="15" s="1"/>
  <c r="AD49" i="15"/>
  <c r="AD56" i="15" s="1"/>
  <c r="AE49" i="15"/>
  <c r="AE56" i="15" s="1"/>
  <c r="AH49" i="15"/>
  <c r="AH56" i="15" s="1"/>
  <c r="AI49" i="15"/>
  <c r="AI56" i="15" s="1"/>
  <c r="D50" i="15"/>
  <c r="D57" i="15" s="1"/>
  <c r="E50" i="15"/>
  <c r="E57" i="15" s="1"/>
  <c r="F50" i="15"/>
  <c r="F57" i="15" s="1"/>
  <c r="G50" i="15"/>
  <c r="G57" i="15" s="1"/>
  <c r="H50" i="15"/>
  <c r="H57" i="15" s="1"/>
  <c r="I50" i="15"/>
  <c r="I57" i="15" s="1"/>
  <c r="J50" i="15"/>
  <c r="J57" i="15" s="1"/>
  <c r="K50" i="15"/>
  <c r="K57" i="15" s="1"/>
  <c r="L50" i="15"/>
  <c r="M50" i="15"/>
  <c r="M57" i="15" s="1"/>
  <c r="N50" i="15"/>
  <c r="N57" i="15" s="1"/>
  <c r="O50" i="15"/>
  <c r="O57" i="15" s="1"/>
  <c r="P50" i="15"/>
  <c r="P57" i="15" s="1"/>
  <c r="Q50" i="15"/>
  <c r="Q57" i="15" s="1"/>
  <c r="R50" i="15"/>
  <c r="R57" i="15" s="1"/>
  <c r="S50" i="15"/>
  <c r="S57" i="15" s="1"/>
  <c r="T50" i="15"/>
  <c r="T57" i="15" s="1"/>
  <c r="U50" i="15"/>
  <c r="U57" i="15" s="1"/>
  <c r="V50" i="15"/>
  <c r="V57" i="15" s="1"/>
  <c r="W50" i="15"/>
  <c r="W57" i="15" s="1"/>
  <c r="X50" i="15"/>
  <c r="X57" i="15" s="1"/>
  <c r="Y50" i="15"/>
  <c r="Y57" i="15" s="1"/>
  <c r="Z50" i="15"/>
  <c r="Z57" i="15" s="1"/>
  <c r="AA50" i="15"/>
  <c r="AA57" i="15" s="1"/>
  <c r="AB50" i="15"/>
  <c r="AB57" i="15" s="1"/>
  <c r="AC50" i="15"/>
  <c r="AC57" i="15" s="1"/>
  <c r="AD50" i="15"/>
  <c r="AD57" i="15" s="1"/>
  <c r="AE50" i="15"/>
  <c r="AE57" i="15" s="1"/>
  <c r="AF50" i="15"/>
  <c r="AF57" i="15" s="1"/>
  <c r="AH50" i="15"/>
  <c r="AH57" i="15" s="1"/>
  <c r="AI50" i="15"/>
  <c r="AI57" i="15" s="1"/>
  <c r="AJ50" i="15"/>
  <c r="AJ57" i="15" s="1"/>
  <c r="AK50" i="15"/>
  <c r="AK57" i="15" s="1"/>
  <c r="C44" i="15"/>
  <c r="C45" i="15"/>
  <c r="C53" i="15" s="1"/>
  <c r="C46" i="15"/>
  <c r="C54" i="15" s="1"/>
  <c r="C47" i="15"/>
  <c r="C55" i="15" s="1"/>
  <c r="C48" i="15"/>
  <c r="C49" i="15"/>
  <c r="C50" i="15"/>
  <c r="C57" i="15" s="1"/>
  <c r="F34" i="15"/>
  <c r="F32" i="15"/>
  <c r="F31" i="15"/>
  <c r="AF49" i="15" l="1"/>
  <c r="AJ49" i="15"/>
  <c r="AR47" i="19"/>
  <c r="AQ52" i="19"/>
  <c r="AQ58" i="19" s="1"/>
  <c r="AQ74" i="19" s="1"/>
  <c r="K13" i="23"/>
  <c r="L7" i="23"/>
  <c r="AU50" i="19" s="1"/>
  <c r="AU59" i="19" s="1"/>
  <c r="M8" i="23"/>
  <c r="F49" i="15"/>
  <c r="L49" i="15"/>
  <c r="F30" i="15"/>
  <c r="C30" i="15"/>
  <c r="D32" i="15"/>
  <c r="D31" i="15"/>
  <c r="D34" i="15" s="1"/>
  <c r="AF63" i="15" l="1"/>
  <c r="AJ63" i="15"/>
  <c r="AR52" i="19"/>
  <c r="AR58" i="19" s="1"/>
  <c r="AR74" i="19" s="1"/>
  <c r="AS47" i="19"/>
  <c r="AF56" i="15"/>
  <c r="AJ56" i="15"/>
  <c r="C52" i="15"/>
  <c r="AJ30" i="15"/>
  <c r="AF30" i="15"/>
  <c r="L13" i="23"/>
  <c r="AT60" i="19"/>
  <c r="AT66" i="19" s="1"/>
  <c r="AR76" i="19"/>
  <c r="AR68" i="19"/>
  <c r="O8" i="23"/>
  <c r="N8" i="23"/>
  <c r="M7" i="23"/>
  <c r="AV50" i="19" s="1"/>
  <c r="AV59" i="19" s="1"/>
  <c r="D27" i="15"/>
  <c r="D30" i="15" s="1"/>
  <c r="E27" i="15"/>
  <c r="G27" i="15"/>
  <c r="N27" i="15"/>
  <c r="O27" i="15"/>
  <c r="P27" i="15"/>
  <c r="Q27" i="15"/>
  <c r="R27" i="15"/>
  <c r="S27" i="15"/>
  <c r="T27" i="15"/>
  <c r="U27" i="15"/>
  <c r="V27" i="15"/>
  <c r="W27" i="15"/>
  <c r="X27" i="15"/>
  <c r="Y27" i="15"/>
  <c r="Z27" i="15"/>
  <c r="AA27" i="15"/>
  <c r="AB27" i="15"/>
  <c r="AC27" i="15"/>
  <c r="AD27" i="15"/>
  <c r="AE27" i="15"/>
  <c r="AH27" i="15"/>
  <c r="AI27" i="15"/>
  <c r="F24" i="15"/>
  <c r="F27" i="15" s="1"/>
  <c r="D33" i="15" l="1"/>
  <c r="D52" i="15"/>
  <c r="AT47" i="19"/>
  <c r="AS52" i="19"/>
  <c r="AS58" i="19" s="1"/>
  <c r="F52" i="15"/>
  <c r="AF52" i="15"/>
  <c r="AJ52" i="15"/>
  <c r="M13" i="23"/>
  <c r="AU60" i="19"/>
  <c r="AU66" i="19" s="1"/>
  <c r="AR75" i="19"/>
  <c r="AR70" i="19"/>
  <c r="P8" i="23"/>
  <c r="N7" i="23"/>
  <c r="AW50" i="19" s="1"/>
  <c r="AW59" i="19" s="1"/>
  <c r="Q8" i="23"/>
  <c r="O7" i="23"/>
  <c r="AX50" i="19" s="1"/>
  <c r="AX59" i="19" s="1"/>
  <c r="Q7" i="23" l="1"/>
  <c r="AZ50" i="19" s="1"/>
  <c r="AZ59" i="19" s="1"/>
  <c r="S8" i="23"/>
  <c r="S7" i="23" s="1"/>
  <c r="BB50" i="19" s="1"/>
  <c r="AS74" i="19"/>
  <c r="AS67" i="19"/>
  <c r="AT52" i="19"/>
  <c r="AT58" i="19" s="1"/>
  <c r="AU47" i="19"/>
  <c r="N13" i="23"/>
  <c r="AV60" i="19"/>
  <c r="AV66" i="19" s="1"/>
  <c r="AR71" i="19"/>
  <c r="AR78" i="19" s="1"/>
  <c r="P7" i="23"/>
  <c r="AY50" i="19" s="1"/>
  <c r="AY59" i="19" s="1"/>
  <c r="R8" i="23"/>
  <c r="R7" i="23" s="1"/>
  <c r="BA50" i="19" s="1"/>
  <c r="BA59" i="19" s="1"/>
  <c r="A15" i="22"/>
  <c r="A12" i="22"/>
  <c r="A9" i="22"/>
  <c r="A15" i="5"/>
  <c r="A12" i="5"/>
  <c r="A9" i="5"/>
  <c r="A5" i="5"/>
  <c r="A14" i="15"/>
  <c r="A11" i="15"/>
  <c r="A8" i="15"/>
  <c r="A4" i="15"/>
  <c r="AU52" i="19" l="1"/>
  <c r="AU58" i="19" s="1"/>
  <c r="AV47" i="19"/>
  <c r="AT74" i="19"/>
  <c r="AT67" i="19"/>
  <c r="AS76" i="19"/>
  <c r="AS68" i="19"/>
  <c r="O13" i="23"/>
  <c r="AW60" i="19"/>
  <c r="AW66" i="19" s="1"/>
  <c r="AR72" i="19"/>
  <c r="A15" i="16"/>
  <c r="A12" i="16"/>
  <c r="A9" i="16"/>
  <c r="A5" i="16"/>
  <c r="A15" i="10"/>
  <c r="A12" i="10"/>
  <c r="A9" i="10"/>
  <c r="A5" i="10"/>
  <c r="A14" i="17"/>
  <c r="A11" i="17"/>
  <c r="A8" i="17"/>
  <c r="A4" i="17"/>
  <c r="A15" i="6"/>
  <c r="A12" i="6"/>
  <c r="A9" i="6"/>
  <c r="A5" i="6"/>
  <c r="A5" i="14"/>
  <c r="AS70" i="19" l="1"/>
  <c r="AS71" i="19" s="1"/>
  <c r="AS78" i="19" s="1"/>
  <c r="AS75" i="19"/>
  <c r="AT76" i="19"/>
  <c r="AT68" i="19"/>
  <c r="AV52" i="19"/>
  <c r="AV58" i="19" s="1"/>
  <c r="AW47" i="19"/>
  <c r="AU67" i="19"/>
  <c r="AU74" i="19"/>
  <c r="P13" i="23"/>
  <c r="AX60" i="19"/>
  <c r="AX66" i="19" s="1"/>
  <c r="AS72" i="19"/>
  <c r="E15" i="14"/>
  <c r="E12" i="14"/>
  <c r="E9" i="14"/>
  <c r="A16" i="13"/>
  <c r="A13" i="13"/>
  <c r="A10" i="13"/>
  <c r="A6" i="13"/>
  <c r="A14" i="12"/>
  <c r="A11" i="12"/>
  <c r="A8" i="12"/>
  <c r="A4" i="12"/>
  <c r="AU76" i="19" l="1"/>
  <c r="AU68" i="19"/>
  <c r="AW52" i="19"/>
  <c r="AW58" i="19" s="1"/>
  <c r="AX47" i="19"/>
  <c r="AV74" i="19"/>
  <c r="AV67" i="19"/>
  <c r="AT75" i="19"/>
  <c r="AT70" i="19"/>
  <c r="AT71" i="19" s="1"/>
  <c r="AT78" i="19" s="1"/>
  <c r="AT83" i="19" s="1"/>
  <c r="AS83" i="19"/>
  <c r="Q13" i="23"/>
  <c r="AY60" i="19"/>
  <c r="AY66" i="19" s="1"/>
  <c r="AT72" i="19"/>
  <c r="AT86" i="19"/>
  <c r="AT84" i="19"/>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S86" i="19" l="1"/>
  <c r="AS84" i="19"/>
  <c r="AV76" i="19"/>
  <c r="AV68" i="19"/>
  <c r="AY47" i="19"/>
  <c r="AX52" i="19"/>
  <c r="AX58" i="19" s="1"/>
  <c r="AW74" i="19"/>
  <c r="AW67" i="19"/>
  <c r="AU75" i="19"/>
  <c r="AU70" i="19"/>
  <c r="AU71" i="19" s="1"/>
  <c r="AU78" i="19" s="1"/>
  <c r="R13" i="23"/>
  <c r="AZ60" i="19"/>
  <c r="AZ66" i="19" s="1"/>
  <c r="AU72" i="19"/>
  <c r="AU83" i="19" l="1"/>
  <c r="AW76" i="19"/>
  <c r="AW68" i="19"/>
  <c r="AX67" i="19"/>
  <c r="AX74" i="19"/>
  <c r="AY52" i="19"/>
  <c r="AY58" i="19" s="1"/>
  <c r="AZ47" i="19"/>
  <c r="AV75" i="19"/>
  <c r="AV70" i="19"/>
  <c r="AT87" i="19"/>
  <c r="AS87" i="19"/>
  <c r="S13" i="23"/>
  <c r="BB60" i="19" s="1"/>
  <c r="BB66" i="19" s="1"/>
  <c r="BA60" i="19"/>
  <c r="BA66" i="19" s="1"/>
  <c r="AV71" i="19" l="1"/>
  <c r="AV78" i="19" s="1"/>
  <c r="AV83" i="19" s="1"/>
  <c r="AV72" i="19"/>
  <c r="AZ52" i="19"/>
  <c r="AZ58" i="19" s="1"/>
  <c r="BA47" i="19"/>
  <c r="AY67" i="19"/>
  <c r="AY74" i="19"/>
  <c r="AX76" i="19"/>
  <c r="AX68" i="19"/>
  <c r="AW70" i="19"/>
  <c r="AW71" i="19" s="1"/>
  <c r="AW78" i="19" s="1"/>
  <c r="AW75" i="19"/>
  <c r="AU86" i="19"/>
  <c r="AU84" i="19"/>
  <c r="AW72" i="19"/>
  <c r="AU87" i="19" l="1"/>
  <c r="AW83" i="19"/>
  <c r="AX70" i="19"/>
  <c r="AX71" i="19" s="1"/>
  <c r="AX78" i="19" s="1"/>
  <c r="AX75" i="19"/>
  <c r="AY76" i="19"/>
  <c r="AY68" i="19"/>
  <c r="BA52" i="19"/>
  <c r="BA58" i="19" s="1"/>
  <c r="BB47" i="19"/>
  <c r="BB52" i="19" s="1"/>
  <c r="BB58" i="19" s="1"/>
  <c r="AZ74" i="19"/>
  <c r="AZ67" i="19"/>
  <c r="AV86" i="19"/>
  <c r="AV87" i="19" s="1"/>
  <c r="AV84" i="19"/>
  <c r="AX72" i="19"/>
  <c r="AZ76" i="19" l="1"/>
  <c r="AZ68" i="19"/>
  <c r="BB67" i="19"/>
  <c r="BB74" i="19"/>
  <c r="BA67" i="19"/>
  <c r="BA74" i="19"/>
  <c r="AY70" i="19"/>
  <c r="AY71" i="19" s="1"/>
  <c r="AY78" i="19" s="1"/>
  <c r="AY75" i="19"/>
  <c r="AX83" i="19"/>
  <c r="AW86" i="19"/>
  <c r="AW87" i="19" s="1"/>
  <c r="AW84" i="19"/>
  <c r="AY72" i="19"/>
  <c r="AX86" i="19" l="1"/>
  <c r="AX87" i="19" s="1"/>
  <c r="AX84" i="19"/>
  <c r="AY83" i="19"/>
  <c r="BA76" i="19"/>
  <c r="BA68" i="19"/>
  <c r="BB76" i="19"/>
  <c r="BB68" i="19"/>
  <c r="AZ70" i="19"/>
  <c r="AZ71" i="19" s="1"/>
  <c r="AZ78" i="19" s="1"/>
  <c r="AZ75" i="19"/>
  <c r="AZ72" i="19"/>
  <c r="AZ83" i="19" l="1"/>
  <c r="BB70" i="19"/>
  <c r="BB75" i="19"/>
  <c r="BA70" i="19"/>
  <c r="BA75" i="19"/>
  <c r="AY86" i="19"/>
  <c r="AY87" i="19" s="1"/>
  <c r="AY84" i="19"/>
  <c r="BA71" i="19" l="1"/>
  <c r="BA78" i="19" s="1"/>
  <c r="BA83" i="19" s="1"/>
  <c r="BA86" i="19" s="1"/>
  <c r="BA72" i="19"/>
  <c r="BB71" i="19"/>
  <c r="BB78" i="19" s="1"/>
  <c r="BB83" i="19" s="1"/>
  <c r="BB86" i="19" s="1"/>
  <c r="BB72" i="19"/>
  <c r="AZ88" i="19"/>
  <c r="BA88" i="19"/>
  <c r="BB88" i="19"/>
  <c r="BB84" i="19"/>
  <c r="AZ86" i="19"/>
  <c r="AZ84" i="19"/>
  <c r="AZ89" i="19" s="1"/>
  <c r="AQ26" i="19" s="1"/>
  <c r="BA84" i="19"/>
  <c r="AZ87" i="19" l="1"/>
  <c r="BA87" i="19"/>
  <c r="BB87" i="19"/>
  <c r="AQ28" i="19" l="1"/>
  <c r="AQ29" i="19" s="1"/>
  <c r="BB90" i="19"/>
  <c r="AQ27" i="19" s="1"/>
</calcChain>
</file>

<file path=xl/sharedStrings.xml><?xml version="1.0" encoding="utf-8"?>
<sst xmlns="http://schemas.openxmlformats.org/spreadsheetml/2006/main" count="1807" uniqueCount="544">
  <si>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</si>
  <si>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</si>
  <si>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</si>
  <si>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</si>
  <si>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</si>
  <si>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</si>
  <si>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</si>
  <si>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</si>
  <si>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</si>
  <si>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</si>
  <si>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</si>
  <si>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</si>
  <si>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</si>
  <si>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</si>
  <si>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</si>
  <si>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</si>
  <si>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</si>
  <si>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</si>
  <si>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</si>
  <si>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</si>
  <si>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</si>
  <si>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</si>
  <si>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</si>
  <si>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</si>
  <si>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</si>
  <si>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</si>
  <si>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</si>
  <si>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</si>
  <si>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</si>
  <si>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</si>
  <si>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</si>
  <si>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</si>
  <si>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</si>
  <si>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</si>
  <si>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</si>
  <si>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</si>
  <si>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</si>
  <si>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</si>
  <si>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</si>
  <si>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</si>
  <si>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</si>
  <si>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</si>
  <si>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</si>
  <si>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</si>
  <si>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</si>
  <si>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</si>
  <si>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</si>
  <si>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</si>
  <si>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</si>
  <si>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</si>
  <si>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</si>
  <si>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</si>
  <si>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</si>
  <si>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</si>
  <si>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</si>
  <si>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</si>
  <si>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</si>
  <si>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</si>
  <si>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</si>
  <si>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</si>
  <si>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</si>
  <si>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</si>
  <si>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</si>
  <si>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</si>
  <si>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</si>
  <si>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</si>
  <si>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</si>
  <si>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</si>
  <si>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</si>
  <si>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</si>
  <si>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</si>
  <si>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</si>
  <si>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</si>
  <si>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</si>
  <si>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</si>
  <si>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</si>
  <si>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</si>
  <si>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</si>
  <si>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</si>
  <si>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</si>
  <si>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</si>
  <si>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</si>
  <si>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</si>
  <si>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</si>
  <si>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</si>
  <si>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</si>
  <si>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</si>
  <si>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</si>
  <si>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</si>
  <si>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</si>
  <si>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</si>
  <si>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</si>
  <si>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</si>
  <si>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</si>
  <si>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</si>
  <si>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</si>
  <si>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</si>
  <si>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</si>
  <si>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</si>
  <si>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</si>
  <si>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</si>
  <si>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</si>
  <si>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</si>
  <si>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</si>
  <si>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</si>
  <si>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</si>
  <si>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</si>
  <si>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</si>
  <si>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</si>
  <si>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</si>
  <si>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</si>
  <si>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</si>
  <si>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</si>
  <si>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</si>
  <si>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</si>
  <si>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</si>
  <si>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</si>
  <si>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</si>
  <si>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</si>
  <si>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</si>
  <si>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</si>
  <si>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</si>
  <si>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</si>
  <si>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</si>
  <si>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</si>
  <si>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</si>
  <si>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</si>
  <si>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</si>
  <si>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</si>
  <si>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</si>
  <si>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</si>
  <si>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</si>
  <si>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</si>
  <si>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</si>
  <si>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</si>
  <si>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</si>
  <si>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</si>
  <si>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</si>
  <si>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</si>
  <si>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</si>
  <si>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</si>
  <si>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</si>
  <si>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</si>
  <si>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</si>
  <si>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</si>
  <si>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</si>
  <si>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</si>
  <si>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</si>
  <si>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</si>
  <si>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</si>
  <si>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</si>
  <si>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</si>
  <si>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</si>
  <si>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</si>
  <si>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</si>
  <si>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</si>
  <si>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</si>
  <si>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</si>
  <si>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</si>
  <si>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</si>
  <si>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</si>
  <si>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</si>
  <si>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</si>
  <si>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</si>
  <si>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</si>
  <si>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</si>
  <si>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</si>
  <si>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</si>
  <si>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</si>
  <si>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</si>
  <si>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</si>
  <si>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</si>
  <si>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</si>
  <si>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</si>
  <si>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</si>
  <si>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</si>
  <si>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</si>
  <si>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</si>
  <si>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</si>
  <si>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</si>
  <si>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</si>
  <si>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</si>
  <si>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</si>
  <si>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</si>
  <si>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</si>
  <si>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</si>
  <si>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</si>
  <si>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</si>
  <si>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</si>
  <si>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</si>
  <si>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</si>
  <si>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</si>
  <si>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</si>
  <si>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</si>
  <si>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</si>
  <si>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</si>
  <si>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</si>
  <si>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</si>
  <si>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</si>
  <si>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</si>
  <si>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</si>
  <si>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</si>
  <si>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</si>
  <si>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</si>
  <si>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</si>
  <si>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</si>
  <si>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</si>
  <si>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</si>
  <si>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</si>
  <si>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</si>
  <si>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</si>
  <si>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</si>
  <si>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</si>
  <si>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</si>
  <si>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</si>
  <si>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</si>
  <si>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</si>
  <si>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</si>
  <si>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</si>
  <si>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</si>
  <si>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</si>
  <si>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</si>
  <si>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</si>
  <si>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</si>
  <si>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</si>
  <si>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</si>
  <si>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</si>
  <si>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</si>
  <si>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</si>
  <si>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</si>
  <si>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</si>
  <si>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</si>
  <si>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</si>
  <si>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</si>
  <si>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</si>
  <si>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</si>
  <si>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</si>
  <si>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</si>
  <si>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</si>
  <si>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</si>
  <si>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</si>
  <si>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</si>
  <si>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</si>
  <si>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</si>
  <si>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</si>
  <si>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</si>
  <si>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</si>
  <si>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</si>
  <si>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</si>
  <si>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</si>
  <si>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</si>
  <si>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</si>
  <si>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</si>
  <si>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</si>
  <si>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</si>
  <si>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</si>
  <si>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</si>
  <si>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</si>
  <si>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</si>
  <si>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</si>
  <si>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</si>
  <si>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</si>
  <si>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</si>
  <si>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</si>
  <si>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</si>
  <si>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</si>
  <si>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</si>
  <si>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</si>
  <si>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</si>
  <si>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</si>
  <si>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</si>
  <si>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</si>
  <si>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</si>
  <si>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</si>
  <si>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</si>
  <si>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</si>
  <si>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</si>
  <si>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</si>
  <si>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</si>
  <si>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</si>
  <si>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</si>
  <si>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</si>
  <si>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</si>
  <si>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</si>
  <si>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</si>
  <si>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</si>
  <si>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</si>
  <si>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</si>
  <si>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</si>
  <si>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</si>
  <si>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</si>
  <si>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</si>
  <si>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</si>
  <si>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</si>
  <si>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</si>
  <si>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</si>
  <si>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</si>
  <si>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</si>
  <si>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</si>
  <si>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</si>
  <si>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</si>
  <si>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</si>
  <si>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</si>
  <si>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</si>
  <si>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</si>
  <si>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</si>
  <si>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</si>
  <si>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</si>
  <si>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</si>
  <si>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</si>
  <si>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</si>
  <si>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</si>
  <si>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</si>
  <si>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</si>
  <si>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</si>
  <si>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</si>
  <si>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</si>
  <si>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</si>
  <si>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</si>
  <si>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</si>
  <si>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</si>
  <si>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</si>
  <si>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</si>
  <si>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</si>
  <si>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</si>
  <si>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</si>
  <si>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</si>
  <si>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</si>
  <si>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</si>
  <si>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</si>
  <si>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</si>
  <si>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</si>
  <si>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</si>
  <si>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</si>
  <si>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</si>
  <si>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</si>
  <si>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</si>
  <si>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</si>
  <si>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</si>
  <si>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</si>
  <si>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</si>
  <si>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</si>
  <si>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</si>
  <si>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</si>
  <si>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</si>
  <si>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</si>
  <si>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</si>
  <si>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</si>
  <si>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</si>
  <si>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</si>
  <si>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</si>
  <si>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</si>
  <si>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</si>
  <si>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</si>
  <si>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</si>
  <si>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</si>
  <si>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</si>
  <si>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</si>
  <si>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</si>
  <si>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</si>
  <si>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</si>
  <si>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</si>
  <si>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</si>
  <si>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</si>
  <si>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</si>
  <si>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</si>
  <si>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</si>
  <si>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</si>
  <si>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</si>
  <si>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</si>
  <si>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</si>
  <si>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</si>
  <si>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</si>
  <si>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</si>
  <si>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</si>
  <si>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</si>
  <si>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</si>
  <si>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</si>
  <si>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</si>
  <si>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</si>
  <si>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</si>
  <si>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</si>
  <si>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</si>
  <si>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</si>
  <si>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</si>
  <si>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</si>
  <si>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</si>
  <si>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</si>
  <si>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</si>
  <si>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</si>
  <si>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</si>
  <si>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</si>
  <si>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</si>
  <si>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</si>
  <si>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</si>
  <si>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</si>
  <si>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</si>
  <si>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</si>
  <si>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</si>
  <si>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</si>
  <si>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</si>
  <si>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</si>
  <si>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</si>
  <si>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</si>
  <si>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</si>
  <si>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</si>
  <si>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</si>
  <si>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</si>
  <si>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</si>
  <si>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</si>
  <si>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</si>
  <si>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</si>
  <si>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</si>
  <si>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</si>
  <si>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</si>
  <si>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</si>
  <si>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</si>
  <si>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</si>
  <si>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</si>
  <si>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</si>
  <si>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</si>
  <si>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</si>
  <si>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</si>
  <si>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</si>
  <si>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</si>
  <si>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</si>
  <si>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</si>
  <si>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</si>
  <si>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</si>
  <si>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</si>
  <si>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</si>
  <si>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</si>
  <si>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</si>
  <si>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</si>
  <si>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</si>
  <si>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</si>
  <si>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</si>
  <si>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</si>
  <si>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</si>
  <si>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</si>
  <si>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</si>
  <si>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</si>
  <si>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</si>
  <si>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</si>
  <si>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</si>
  <si>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</si>
  <si>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</si>
  <si>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</si>
  <si>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</si>
  <si>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</si>
  <si>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</si>
  <si>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</si>
  <si>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</si>
  <si>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</si>
  <si>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</si>
  <si>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</si>
  <si>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</si>
  <si>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</si>
  <si>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</si>
  <si>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</si>
  <si>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</si>
  <si>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</si>
  <si>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</si>
  <si>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</si>
  <si>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</si>
  <si>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</si>
  <si>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</si>
  <si>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</si>
  <si>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</si>
  <si>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</si>
  <si>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</si>
  <si>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</si>
  <si>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</si>
  <si>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</si>
  <si>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</si>
  <si>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</si>
  <si>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</si>
  <si>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</si>
  <si>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</si>
  <si>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</si>
  <si>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</si>
  <si>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"СИСТЕМА" </t>
  </si>
  <si>
    <t>1.2.2 Реконструкция, модернизация, техническое перевооружение линий электропередачи</t>
  </si>
  <si>
    <t>ООО "СИСТЕМА"</t>
  </si>
  <si>
    <t>Москва</t>
  </si>
  <si>
    <t>Не требуется</t>
  </si>
  <si>
    <t>КЛ</t>
  </si>
  <si>
    <t>реконструкция</t>
  </si>
  <si>
    <t>+</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</si>
  <si>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</si>
  <si>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</si>
  <si>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</si>
  <si>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Повышение надежности оказываемых услуг в сфере электроснабжения потребителей;  Снижение частоты проведения работ по восстановлению работоспособности КЛ.</t>
  </si>
  <si>
    <t>Удельные стоимостные показатели реализации инвестиционного проекта млн.руб. (с НДС)</t>
  </si>
  <si>
    <t>2024 год</t>
  </si>
  <si>
    <t>2025 год</t>
  </si>
  <si>
    <t>2026 год</t>
  </si>
  <si>
    <t>2027 год</t>
  </si>
  <si>
    <t>2028 год</t>
  </si>
  <si>
    <t>2029 год</t>
  </si>
  <si>
    <t>2030 год</t>
  </si>
  <si>
    <t>2031 год</t>
  </si>
  <si>
    <t>Предложения по корректировке плана</t>
  </si>
  <si>
    <t>План (факт) 2024 года</t>
  </si>
  <si>
    <t xml:space="preserve"> по состоянию на 01.01.2024 года</t>
  </si>
  <si>
    <t xml:space="preserve">по состоянию на 01.01.2025 года </t>
  </si>
  <si>
    <t>IV</t>
  </si>
  <si>
    <t>г. Москва</t>
  </si>
  <si>
    <t>ЗАО</t>
  </si>
  <si>
    <t>Не относится</t>
  </si>
  <si>
    <t>В земле (ГНБ)</t>
  </si>
  <si>
    <t>1КЛ 10 кВ от ПС-713 «Вернадская» с.2 яч.18 до РТП-27038 с.2 яч.13</t>
  </si>
  <si>
    <t>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t>
  </si>
  <si>
    <t>P_1.2.2.1_6</t>
  </si>
  <si>
    <t>Участок кабельной линии 0,07 км,  от ПС-713 «Вернадская» с.2 яч.18 до РТП-27038 с.2 яч.13 АСБл-10 3х240</t>
  </si>
  <si>
    <t>ПС-713 «Вернадская» с.2 яч.18 до РТП-27038 с.2 яч.13</t>
  </si>
  <si>
    <t>Участок кабельной линии 0,07 км, марка АСБ-10 3х240, от ПС-713 «Вернадская» с.2 яч.18 до РТП-27038 с.2 яч.13</t>
  </si>
  <si>
    <t>Кабельная линия «ПС-713 «Вернадская» с.2 яч.18 – РТП-27038 с.2 яч.13» на дату составления Акта признана ограничено годной для последующей эксплуатации с условием планирования и проведения ее реконструкции с заменой участков кабельной линии. В случае не проведения реконструкции, дальнейшая эксплуатация данной КЛ-10 кВ может привести к новым технологическим нарушениям и, как следствие, полному или частичному ограничению режима потребления электрической энергии</t>
  </si>
  <si>
    <t>В земле</t>
  </si>
  <si>
    <t>необходимо произвести перекладку участка длиной 0,07 км КЛ-10 кВ «ПС-713 «Вернадская» с.2 яч.18 – РТП-27038 с.2 яч.13», по адресу: г. Москва, ул. Коштоянца, вблизи д.21А в кратчайшие сроки по имеющейся трассе КЛ.</t>
  </si>
  <si>
    <t>Акт технического освидетельствования №15 от 20.02.2025г. ООО "СЭС</t>
  </si>
  <si>
    <t>Детальный расчет показателя доход  финансовой модели проекта</t>
  </si>
  <si>
    <t>Ед. изм.</t>
  </si>
  <si>
    <t>руб.</t>
  </si>
  <si>
    <t>руб./кВтч</t>
  </si>
  <si>
    <t>кВт. час</t>
  </si>
  <si>
    <t xml:space="preserve">Прогноз ИПЦ </t>
  </si>
  <si>
    <t>Тариф</t>
  </si>
  <si>
    <t>Плановый объем передаваемой электрической энергии</t>
  </si>
  <si>
    <t>Усл. Ед.</t>
  </si>
  <si>
    <t xml:space="preserve">Затраты, руб </t>
  </si>
  <si>
    <t xml:space="preserve">Эксплуатационные расходы </t>
  </si>
  <si>
    <t>Целесообразность реализации проекта</t>
  </si>
  <si>
    <t xml:space="preserve">Акт обследования кабельных линий 10 кВ «ПС-713 «Вернадская» с.2 яч.18 – РТП-27038 с.2 яч.13» № 3-О от 03.02.2025г., ООО "СЭС"
</t>
  </si>
  <si>
    <t>Этапность не предусмотрена</t>
  </si>
  <si>
    <t>П</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</si>
  <si>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</si>
  <si>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Предупреждение аварийных ситуаций, связанных с эксплуатацией оборудования в неудовлетворительном состоянии. Повышение качества оказываемых услуг в сфере электроснабжения потребителей. </t>
  </si>
  <si>
    <t>Участок кабельной линии 0,07 км, марка АПвПУГ 3х(1х240/50), от ПС-713 «Вернадская» с.2 яч.18 до РТП-27038 с.2 яч.13</t>
  </si>
  <si>
    <t>Реконструированная 1 кабельная линия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маркой АпВПУГ 3х(1х240/50)</t>
  </si>
  <si>
    <r>
      <t xml:space="preserve">ФХО = 3,327 </t>
    </r>
    <r>
      <rPr>
        <sz val="11"/>
        <rFont val="Calibri"/>
        <family val="2"/>
        <scheme val="minor"/>
      </rPr>
      <t>млн.руб. с НДС</t>
    </r>
  </si>
  <si>
    <t>47,531/1 км.</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</si>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</sst>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_-* #,##0.00\ _₽_-;\-* #,##0.00\ _₽_-;_-* &quot;-&quot;??\ _₽_-;_-@_-"/>
    <numFmt numFmtId="172" formatCode="_(* #,##0_);_(* \(#,##0\);_(* &quot;-&quot;_);_(@_)"/>
    <numFmt numFmtId="173"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7"/>
      <color rgb="FFFF0000"/>
      <name val="Times New Roman"/>
      <family val="1"/>
      <charset val="204"/>
    </font>
    <font>
      <sz val="11"/>
      <name val="Calibri"/>
      <family val="2"/>
      <charset val="204"/>
      <scheme val="minor"/>
    </font>
    <font>
      <b/>
      <sz val="12"/>
      <name val="Arial"/>
      <family val="2"/>
      <charset val="204"/>
    </font>
    <font>
      <b/>
      <u/>
      <sz val="11"/>
      <name val="Times New Roman"/>
      <family val="1"/>
      <charset val="204"/>
    </font>
    <font>
      <b/>
      <u/>
      <sz val="14"/>
      <name val="Times New Roman"/>
      <family val="1"/>
      <charset val="204"/>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171" fontId="1" fillId="0" borderId="0" applyFont="0" applyFill="0" applyBorder="0" applyAlignment="0" applyProtection="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7" fillId="0" borderId="0" xfId="50" applyFont="1" applyAlignment="1">
      <alignment vertical="center"/>
    </xf>
    <xf numFmtId="0" fontId="40" fillId="0" borderId="0" xfId="50" applyFont="1" applyAlignment="1">
      <alignment horizontal="center"/>
    </xf>
    <xf numFmtId="0" fontId="61" fillId="0" borderId="0" xfId="50" applyFont="1" applyAlignment="1">
      <alignment vertical="center" wrapText="1"/>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xf>
    <xf numFmtId="0" fontId="50" fillId="0" borderId="0" xfId="2" applyFont="1" applyAlignment="1">
      <alignment horizontal="center"/>
    </xf>
    <xf numFmtId="0" fontId="41" fillId="0" borderId="45"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0" xfId="1" applyFont="1" applyAlignment="1">
      <alignment vertical="center"/>
    </xf>
    <xf numFmtId="0" fontId="3" fillId="0" borderId="0" xfId="1" applyAlignment="1">
      <alignment horizontal="center" vertical="center"/>
    </xf>
    <xf numFmtId="0" fontId="3" fillId="0" borderId="0" xfId="1" applyAlignment="1">
      <alignment horizontal="center" vertical="center" wrapText="1"/>
    </xf>
    <xf numFmtId="0" fontId="11" fillId="0" borderId="0" xfId="2" applyAlignment="1">
      <alignment horizontal="center" vertical="center"/>
    </xf>
    <xf numFmtId="0" fontId="44" fillId="0" borderId="1" xfId="45" applyFont="1" applyBorder="1" applyAlignment="1">
      <alignment horizontal="center" vertical="center" wrapText="1"/>
    </xf>
    <xf numFmtId="49" fontId="43" fillId="0" borderId="1" xfId="62" applyNumberFormat="1" applyFont="1" applyBorder="1" applyAlignment="1">
      <alignment horizontal="center" vertical="center" wrapText="1"/>
    </xf>
    <xf numFmtId="0" fontId="7" fillId="0" borderId="0" xfId="1" applyFont="1" applyAlignment="1">
      <alignment horizontal="center" vertical="center"/>
    </xf>
    <xf numFmtId="0" fontId="8" fillId="0" borderId="0" xfId="1" applyFont="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7" fillId="0" borderId="29" xfId="50" applyFont="1" applyBorder="1" applyAlignment="1">
      <alignment horizontal="center" vertical="center"/>
    </xf>
    <xf numFmtId="0" fontId="57" fillId="0" borderId="1" xfId="50" applyFont="1" applyBorder="1" applyAlignment="1">
      <alignment horizontal="center" vertical="center"/>
    </xf>
    <xf numFmtId="0" fontId="1" fillId="0" borderId="7" xfId="50" applyBorder="1" applyAlignment="1">
      <alignment horizontal="center" vertical="center"/>
    </xf>
    <xf numFmtId="0" fontId="1" fillId="0" borderId="7" xfId="50"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59" fillId="0" borderId="0" xfId="50" applyFont="1" applyAlignment="1">
      <alignment horizontal="center"/>
    </xf>
    <xf numFmtId="0" fontId="60" fillId="0" borderId="4" xfId="50" applyFont="1" applyBorder="1" applyAlignment="1">
      <alignment horizontal="center" vertical="center"/>
    </xf>
    <xf numFmtId="0" fontId="57" fillId="0" borderId="0" xfId="50" applyFont="1" applyAlignment="1">
      <alignment horizontal="center" vertical="center"/>
    </xf>
    <xf numFmtId="10" fontId="57" fillId="0" borderId="1" xfId="50" applyNumberFormat="1" applyFont="1" applyBorder="1" applyAlignment="1">
      <alignment horizontal="center" vertical="center"/>
    </xf>
    <xf numFmtId="3" fontId="57" fillId="0" borderId="25" xfId="50" applyNumberFormat="1" applyFont="1" applyBorder="1" applyAlignment="1">
      <alignment horizontal="center" vertical="center"/>
    </xf>
    <xf numFmtId="0" fontId="57" fillId="0" borderId="2" xfId="50" applyFont="1" applyBorder="1" applyAlignment="1">
      <alignment horizontal="center" vertical="center"/>
    </xf>
    <xf numFmtId="3" fontId="59" fillId="0" borderId="2" xfId="50" applyNumberFormat="1" applyFont="1" applyBorder="1" applyAlignment="1">
      <alignment horizontal="center" vertical="center"/>
    </xf>
    <xf numFmtId="4" fontId="57" fillId="0" borderId="1" xfId="50" applyNumberFormat="1" applyFont="1" applyBorder="1" applyAlignment="1">
      <alignment horizontal="center" vertical="center"/>
    </xf>
    <xf numFmtId="4" fontId="59" fillId="0" borderId="1" xfId="50" applyNumberFormat="1"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xf>
    <xf numFmtId="4" fontId="57" fillId="0" borderId="1" xfId="50" applyNumberFormat="1" applyFont="1" applyBorder="1" applyAlignment="1">
      <alignment horizontal="center"/>
    </xf>
    <xf numFmtId="0" fontId="57" fillId="0" borderId="1" xfId="50" applyFont="1" applyBorder="1" applyAlignment="1">
      <alignment horizontal="center"/>
    </xf>
    <xf numFmtId="168" fontId="57" fillId="0" borderId="1" xfId="50" applyNumberFormat="1" applyFont="1" applyBorder="1" applyAlignment="1">
      <alignment horizontal="center"/>
    </xf>
    <xf numFmtId="173" fontId="59" fillId="0" borderId="1" xfId="50" applyNumberFormat="1" applyFont="1" applyBorder="1" applyAlignment="1">
      <alignment horizontal="center"/>
    </xf>
    <xf numFmtId="49" fontId="66" fillId="0" borderId="0" xfId="50" applyNumberFormat="1" applyFont="1" applyAlignment="1">
      <alignment vertical="center"/>
    </xf>
    <xf numFmtId="49" fontId="66" fillId="0" borderId="0" xfId="50" applyNumberFormat="1" applyFont="1"/>
    <xf numFmtId="0" fontId="40" fillId="0" borderId="0" xfId="0" applyFont="1" applyAlignment="1">
      <alignment horizontal="center" vertical="center" wrapText="1"/>
    </xf>
    <xf numFmtId="0" fontId="7" fillId="0" borderId="0" xfId="0" applyFont="1" applyAlignment="1">
      <alignment vertical="center"/>
    </xf>
    <xf numFmtId="0" fontId="40" fillId="0" borderId="0" xfId="0" applyFont="1" applyAlignment="1">
      <alignment horizontal="right" vertical="center"/>
    </xf>
    <xf numFmtId="2" fontId="40" fillId="0" borderId="0" xfId="0" applyNumberFormat="1" applyFont="1" applyAlignment="1">
      <alignment horizontal="center" vertical="center"/>
    </xf>
    <xf numFmtId="1" fontId="43" fillId="0" borderId="0" xfId="2" applyNumberFormat="1" applyFont="1" applyAlignment="1">
      <alignment horizontal="center" vertical="center"/>
    </xf>
    <xf numFmtId="0" fontId="7" fillId="0" borderId="0" xfId="0" applyFont="1" applyAlignment="1">
      <alignment horizontal="right" vertical="center"/>
    </xf>
    <xf numFmtId="0" fontId="40" fillId="0" borderId="0" xfId="0" applyFont="1" applyAlignment="1">
      <alignment vertical="center"/>
    </xf>
    <xf numFmtId="0" fontId="40" fillId="0" borderId="1" xfId="0" applyFont="1" applyBorder="1" applyAlignment="1">
      <alignment vertical="center"/>
    </xf>
    <xf numFmtId="0" fontId="43" fillId="0" borderId="1" xfId="0" applyFont="1" applyBorder="1" applyAlignment="1">
      <alignment vertical="center"/>
    </xf>
    <xf numFmtId="0" fontId="40" fillId="0" borderId="1" xfId="0" applyFont="1" applyBorder="1" applyAlignment="1">
      <alignment vertical="center" wrapText="1"/>
    </xf>
    <xf numFmtId="0" fontId="40" fillId="0" borderId="0" xfId="0" applyFont="1" applyAlignment="1">
      <alignment horizontal="right" vertical="center" wrapText="1"/>
    </xf>
    <xf numFmtId="4" fontId="7" fillId="0" borderId="1" xfId="67" applyNumberFormat="1" applyFont="1" applyFill="1" applyBorder="1" applyAlignment="1">
      <alignment horizontal="right" vertical="center" wrapText="1"/>
    </xf>
    <xf numFmtId="0" fontId="57" fillId="0" borderId="51" xfId="50" applyFont="1" applyBorder="1" applyAlignment="1">
      <alignment horizontal="center" vertical="center"/>
    </xf>
    <xf numFmtId="2" fontId="59" fillId="0" borderId="1" xfId="50" applyNumberFormat="1" applyFont="1" applyBorder="1" applyAlignment="1">
      <alignment horizontal="center"/>
    </xf>
    <xf numFmtId="0" fontId="43" fillId="0" borderId="1" xfId="62" applyFont="1" applyBorder="1" applyAlignment="1" applyProtection="1">
      <alignment horizontal="center" vertical="center" wrapText="1"/>
      <protection locked="0"/>
    </xf>
    <xf numFmtId="0" fontId="43" fillId="0" borderId="1" xfId="2" applyFont="1" applyBorder="1" applyAlignment="1">
      <alignment horizontal="center" vertical="center" wrapText="1"/>
    </xf>
    <xf numFmtId="0" fontId="40" fillId="0" borderId="1" xfId="49"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68" fillId="0" borderId="0" xfId="1" applyFont="1" applyFill="1" applyAlignment="1">
      <alignment horizontal="left" vertical="center"/>
    </xf>
    <xf numFmtId="0" fontId="50" fillId="0" borderId="0" xfId="1" applyFont="1" applyFill="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14" fontId="11" fillId="0" borderId="1" xfId="1" applyNumberFormat="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1" fillId="0" borderId="1" xfId="1" applyFont="1" applyFill="1" applyBorder="1" applyAlignment="1">
      <alignment vertical="center"/>
    </xf>
    <xf numFmtId="0" fontId="71" fillId="0" borderId="1" xfId="1" applyFont="1" applyFill="1" applyBorder="1" applyAlignment="1">
      <alignment horizontal="left" vertical="center"/>
    </xf>
    <xf numFmtId="0" fontId="71" fillId="0" borderId="0" xfId="1" applyFont="1" applyFill="1"/>
    <xf numFmtId="168" fontId="41" fillId="0" borderId="1" xfId="1" applyNumberFormat="1" applyFont="1" applyFill="1" applyBorder="1" applyAlignment="1">
      <alignment horizontal="left" vertical="center"/>
    </xf>
    <xf numFmtId="0" fontId="40" fillId="0" borderId="1" xfId="1" applyFont="1" applyFill="1" applyBorder="1" applyAlignment="1">
      <alignment horizontal="center" vertical="center" wrapText="1"/>
    </xf>
    <xf numFmtId="0" fontId="4" fillId="0" borderId="0" xfId="1" applyFont="1" applyFill="1" applyAlignment="1">
      <alignment horizontal="center" vertical="center"/>
    </xf>
    <xf numFmtId="0" fontId="6" fillId="0" borderId="0" xfId="1" applyFont="1" applyFill="1"/>
    <xf numFmtId="0" fontId="11" fillId="0" borderId="4" xfId="2" applyFont="1" applyFill="1" applyBorder="1" applyAlignment="1">
      <alignment vertical="center" wrapText="1"/>
    </xf>
    <xf numFmtId="0" fontId="11" fillId="0" borderId="1" xfId="2" applyFont="1" applyFill="1" applyBorder="1" applyAlignment="1">
      <alignment vertical="center" wrapText="1"/>
    </xf>
    <xf numFmtId="168" fontId="11" fillId="0" borderId="1" xfId="1" applyNumberFormat="1" applyFont="1" applyFill="1" applyBorder="1" applyAlignment="1">
      <alignment horizontal="left" vertical="center" wrapText="1"/>
    </xf>
    <xf numFmtId="0" fontId="67" fillId="0" borderId="1" xfId="0" applyFont="1" applyFill="1" applyBorder="1" applyAlignment="1">
      <alignment horizontal="center" vertical="center" wrapText="1"/>
    </xf>
    <xf numFmtId="0" fontId="0" fillId="0" borderId="0" xfId="0" applyFill="1"/>
    <xf numFmtId="0" fontId="7" fillId="0" borderId="1" xfId="1" applyFont="1" applyFill="1" applyBorder="1" applyAlignment="1">
      <alignment horizontal="center" vertical="center" wrapText="1"/>
    </xf>
    <xf numFmtId="49" fontId="7" fillId="0"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0" fontId="11" fillId="0" borderId="4" xfId="2" applyFill="1" applyBorder="1" applyAlignment="1">
      <alignment horizontal="center" vertical="center" wrapText="1"/>
    </xf>
    <xf numFmtId="0" fontId="40" fillId="0" borderId="0" xfId="0" applyFont="1" applyFill="1" applyAlignment="1">
      <alignment vertical="center"/>
    </xf>
    <xf numFmtId="0" fontId="7" fillId="0" borderId="0" xfId="0" applyFont="1" applyFill="1" applyAlignment="1">
      <alignment vertical="center"/>
    </xf>
    <xf numFmtId="168" fontId="40" fillId="0" borderId="0" xfId="0" applyNumberFormat="1" applyFont="1" applyFill="1" applyAlignment="1">
      <alignment horizontal="center" vertical="center"/>
    </xf>
    <xf numFmtId="0" fontId="40" fillId="0" borderId="1" xfId="0" applyFont="1" applyFill="1" applyBorder="1" applyAlignment="1">
      <alignment vertical="center"/>
    </xf>
    <xf numFmtId="1" fontId="43" fillId="0" borderId="1" xfId="2" applyNumberFormat="1" applyFont="1" applyFill="1" applyBorder="1" applyAlignment="1">
      <alignment horizontal="center" vertical="center"/>
    </xf>
    <xf numFmtId="3" fontId="11" fillId="0" borderId="1" xfId="2" applyNumberFormat="1" applyFill="1" applyBorder="1" applyAlignment="1">
      <alignment vertical="center"/>
    </xf>
    <xf numFmtId="0" fontId="43" fillId="0" borderId="1" xfId="0" applyFont="1" applyFill="1" applyBorder="1" applyAlignment="1">
      <alignment vertical="center"/>
    </xf>
    <xf numFmtId="170" fontId="11" fillId="0" borderId="1" xfId="0" applyNumberFormat="1" applyFont="1" applyFill="1" applyBorder="1" applyAlignment="1">
      <alignment vertical="center"/>
    </xf>
    <xf numFmtId="3" fontId="7" fillId="0" borderId="1" xfId="0" applyNumberFormat="1" applyFont="1" applyFill="1" applyBorder="1" applyAlignment="1">
      <alignment vertical="center"/>
    </xf>
    <xf numFmtId="0" fontId="40" fillId="0" borderId="0" xfId="0" applyFont="1" applyFill="1" applyAlignment="1">
      <alignment horizontal="left" vertical="center" wrapText="1"/>
    </xf>
    <xf numFmtId="170" fontId="11" fillId="0" borderId="1" xfId="0" applyNumberFormat="1" applyFont="1" applyFill="1" applyBorder="1" applyAlignment="1">
      <alignment horizontal="righ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xf>
    <xf numFmtId="172" fontId="11" fillId="0" borderId="1" xfId="2" applyNumberFormat="1" applyFill="1" applyBorder="1" applyAlignment="1">
      <alignment vertical="center"/>
    </xf>
    <xf numFmtId="4" fontId="57" fillId="0" borderId="1" xfId="50" applyNumberFormat="1" applyFont="1" applyFill="1" applyBorder="1" applyAlignment="1">
      <alignment horizontal="center" vertical="center"/>
    </xf>
    <xf numFmtId="0" fontId="43" fillId="0" borderId="1"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168" fontId="43"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1" xfId="2" applyFill="1" applyBorder="1" applyAlignment="1">
      <alignment horizontal="left" vertical="center" wrapText="1"/>
    </xf>
    <xf numFmtId="0" fontId="11" fillId="0" borderId="6" xfId="2" applyFill="1" applyBorder="1" applyAlignment="1">
      <alignment horizontal="left" vertical="center" wrapText="1"/>
    </xf>
    <xf numFmtId="0" fontId="44" fillId="0" borderId="1" xfId="45" applyFont="1" applyFill="1" applyBorder="1" applyAlignment="1">
      <alignment horizontal="center" vertical="center" wrapText="1"/>
    </xf>
    <xf numFmtId="0" fontId="48" fillId="0" borderId="1" xfId="45" applyFont="1" applyFill="1" applyBorder="1" applyAlignment="1">
      <alignment horizontal="left" vertical="center" wrapText="1"/>
    </xf>
    <xf numFmtId="168" fontId="44" fillId="0" borderId="1" xfId="45" applyNumberFormat="1" applyFont="1" applyBorder="1" applyAlignment="1">
      <alignment horizontal="center" vertical="center" wrapText="1"/>
    </xf>
    <xf numFmtId="168" fontId="44" fillId="0" borderId="2" xfId="45" applyNumberFormat="1" applyFont="1" applyBorder="1" applyAlignment="1">
      <alignment horizontal="center" vertical="center" wrapText="1"/>
    </xf>
    <xf numFmtId="1" fontId="37" fillId="0" borderId="1" xfId="49" applyNumberFormat="1" applyFont="1" applyFill="1" applyBorder="1" applyAlignment="1">
      <alignment horizontal="center" vertical="center"/>
    </xf>
    <xf numFmtId="0" fontId="37" fillId="0" borderId="0" xfId="49" applyFont="1" applyFill="1"/>
    <xf numFmtId="0" fontId="43" fillId="0" borderId="10"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70" fillId="0" borderId="0" xfId="1" applyFont="1" applyFill="1" applyAlignment="1">
      <alignment horizontal="center" vertical="center" wrapText="1"/>
    </xf>
    <xf numFmtId="0" fontId="70" fillId="0" borderId="0" xfId="1" applyFont="1" applyFill="1" applyAlignment="1">
      <alignment horizontal="center" vertical="center"/>
    </xf>
    <xf numFmtId="0" fontId="50" fillId="0" borderId="0" xfId="1" applyFont="1" applyFill="1" applyAlignment="1">
      <alignment horizontal="center" vertical="center"/>
    </xf>
    <xf numFmtId="0" fontId="69" fillId="0" borderId="0" xfId="1" applyFont="1" applyFill="1" applyAlignment="1">
      <alignment horizontal="center" vertical="center" wrapText="1"/>
    </xf>
    <xf numFmtId="0" fontId="42" fillId="0" borderId="0" xfId="1" applyFont="1" applyFill="1" applyAlignment="1">
      <alignment horizontal="center" vertical="center" wrapText="1"/>
    </xf>
    <xf numFmtId="0" fontId="6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0" xfId="1" applyFont="1" applyAlignment="1">
      <alignment horizontal="center" vertical="center"/>
    </xf>
    <xf numFmtId="0" fontId="43" fillId="0" borderId="0" xfId="0"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4" fillId="0" borderId="0" xfId="1" applyFont="1" applyAlignment="1">
      <alignment horizontal="center" vertical="center" wrapText="1"/>
    </xf>
    <xf numFmtId="0" fontId="40"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5" fillId="0" borderId="0" xfId="0" applyFont="1" applyAlignment="1">
      <alignment horizontal="center" vertical="center"/>
    </xf>
    <xf numFmtId="0" fontId="50" fillId="0" borderId="0" xfId="0" applyFont="1" applyAlignment="1">
      <alignment horizontal="center" vertical="center"/>
    </xf>
    <xf numFmtId="0" fontId="50" fillId="0" borderId="0" xfId="0"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9" fillId="0" borderId="0" xfId="1" applyFont="1" applyAlignment="1">
      <alignment horizontal="center" vertical="center" wrapText="1"/>
    </xf>
    <xf numFmtId="0" fontId="57" fillId="0" borderId="0" xfId="50" applyFont="1"/>
    <xf numFmtId="0" fontId="57" fillId="0" borderId="4" xfId="50" applyFont="1" applyBorder="1" applyAlignment="1">
      <alignment horizontal="center" vertical="center"/>
    </xf>
    <xf numFmtId="0" fontId="1" fillId="0" borderId="3" xfId="50" applyBorder="1"/>
    <xf numFmtId="0" fontId="57" fillId="0" borderId="3" xfId="50" applyFont="1" applyBorder="1" applyAlignment="1">
      <alignment horizontal="center"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29" xfId="50" applyFont="1" applyBorder="1" applyAlignment="1">
      <alignment horizontal="center" vertical="center"/>
    </xf>
    <xf numFmtId="0" fontId="60"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10" fontId="57" fillId="0" borderId="25" xfId="50" applyNumberFormat="1"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5"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10" fontId="57" fillId="0" borderId="1" xfId="50" applyNumberFormat="1" applyFont="1" applyBorder="1" applyAlignment="1">
      <alignment horizontal="center" vertical="center"/>
    </xf>
    <xf numFmtId="3" fontId="57" fillId="0" borderId="25" xfId="50" applyNumberFormat="1"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3" fontId="59" fillId="0" borderId="2" xfId="50" applyNumberFormat="1" applyFont="1" applyBorder="1" applyAlignment="1">
      <alignment horizontal="center" vertical="center"/>
    </xf>
    <xf numFmtId="4" fontId="57" fillId="0" borderId="1" xfId="50" applyNumberFormat="1"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167" fontId="59" fillId="0" borderId="2" xfId="50" applyNumberFormat="1" applyFont="1" applyBorder="1" applyAlignment="1">
      <alignment horizontal="center" vertical="center"/>
    </xf>
    <xf numFmtId="4" fontId="59" fillId="0" borderId="1" xfId="50" applyNumberFormat="1"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5" xfId="50"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xf>
    <xf numFmtId="0" fontId="59" fillId="0" borderId="1" xfId="50" applyFont="1" applyBorder="1" applyAlignment="1">
      <alignment horizontal="center"/>
    </xf>
    <xf numFmtId="4" fontId="57" fillId="0" borderId="1" xfId="50" applyNumberFormat="1" applyFont="1" applyBorder="1" applyAlignment="1">
      <alignment horizontal="center"/>
    </xf>
    <xf numFmtId="0" fontId="57" fillId="0" borderId="1" xfId="50" applyFont="1" applyBorder="1" applyAlignment="1">
      <alignment horizontal="center"/>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168" fontId="57" fillId="0" borderId="1" xfId="50" applyNumberFormat="1" applyFont="1" applyBorder="1" applyAlignment="1">
      <alignment horizontal="center" vertical="center"/>
    </xf>
    <xf numFmtId="168" fontId="57" fillId="0" borderId="4" xfId="50" applyNumberFormat="1" applyFont="1" applyBorder="1" applyAlignment="1">
      <alignment horizontal="center"/>
    </xf>
    <xf numFmtId="168" fontId="57" fillId="0" borderId="3" xfId="50" applyNumberFormat="1" applyFont="1" applyBorder="1" applyAlignment="1">
      <alignment horizont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42" xfId="50" applyFont="1" applyBorder="1" applyAlignment="1">
      <alignment horizontal="center" vertical="center"/>
    </xf>
    <xf numFmtId="4" fontId="57" fillId="0" borderId="29" xfId="50" applyNumberFormat="1" applyFont="1" applyFill="1" applyBorder="1" applyAlignment="1">
      <alignment horizontal="center" vertical="center"/>
    </xf>
    <xf numFmtId="0" fontId="59" fillId="0" borderId="20"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4" fillId="0" borderId="10" xfId="45" applyFont="1" applyBorder="1" applyAlignment="1">
      <alignment horizontal="center" vertical="center" wrapText="1"/>
    </xf>
    <xf numFmtId="0" fontId="44" fillId="0" borderId="2" xfId="45"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wrapText="1"/>
    </xf>
    <xf numFmtId="0" fontId="63" fillId="0" borderId="0" xfId="1" applyFont="1" applyAlignment="1">
      <alignment horizontal="center" vertic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spPr>
            <a:ln>
              <a:prstDash val="sysDash"/>
            </a:ln>
          </c:spPr>
          <c:marker>
            <c:symbol val="none"/>
          </c:marker>
          <c:cat>
            <c:numRef>
              <c:f>'5. анализ эконом эфф'!$AS$52:$BB$52</c:f>
              <c:numCache>
                <c:formatCode>General</c:formatCode>
                <c:ptCount val="10"/>
                <c:pt idx="0">
                  <c:v>2032</c:v>
                </c:pt>
                <c:pt idx="1">
                  <c:v>2033</c:v>
                </c:pt>
                <c:pt idx="2">
                  <c:v>2034</c:v>
                </c:pt>
                <c:pt idx="3">
                  <c:v>2035</c:v>
                </c:pt>
                <c:pt idx="4">
                  <c:v>2036</c:v>
                </c:pt>
                <c:pt idx="5">
                  <c:v>2037</c:v>
                </c:pt>
                <c:pt idx="6">
                  <c:v>2038</c:v>
                </c:pt>
                <c:pt idx="7">
                  <c:v>2039</c:v>
                </c:pt>
                <c:pt idx="8">
                  <c:v>2040</c:v>
                </c:pt>
                <c:pt idx="9">
                  <c:v>2041</c:v>
                </c:pt>
              </c:numCache>
            </c:numRef>
          </c:cat>
          <c:val>
            <c:numRef>
              <c:f>'5. анализ эконом эфф'!$AS$84:$BB$84</c:f>
              <c:numCache>
                <c:formatCode>#,##0.00</c:formatCode>
                <c:ptCount val="10"/>
                <c:pt idx="0">
                  <c:v>-2494433.2006232971</c:v>
                </c:pt>
                <c:pt idx="1">
                  <c:v>-2193975.832297293</c:v>
                </c:pt>
                <c:pt idx="2">
                  <c:v>-1869905.5488203554</c:v>
                </c:pt>
                <c:pt idx="3">
                  <c:v>-1520754.8984907824</c:v>
                </c:pt>
                <c:pt idx="4">
                  <c:v>-1144976.8141349771</c:v>
                </c:pt>
                <c:pt idx="5">
                  <c:v>-755451.51190514676</c:v>
                </c:pt>
                <c:pt idx="6">
                  <c:v>-337118.18297360296</c:v>
                </c:pt>
                <c:pt idx="7">
                  <c:v>95495.905947036401</c:v>
                </c:pt>
                <c:pt idx="8">
                  <c:v>663318.64341275324</c:v>
                </c:pt>
                <c:pt idx="9">
                  <c:v>1321790.8138482673</c:v>
                </c:pt>
              </c:numCache>
            </c:numRef>
          </c:val>
          <c:smooth val="0"/>
          <c:extLst>
            <c:ext xmlns:c16="http://schemas.microsoft.com/office/drawing/2014/chart" uri="{C3380CC4-5D6E-409C-BE32-E72D297353CC}">
              <c16:uniqueId val="{00000000-EE05-49DB-BBE2-A81D92A4C50D}"/>
            </c:ext>
          </c:extLst>
        </c:ser>
        <c:ser>
          <c:idx val="7"/>
          <c:order val="1"/>
          <c:marker>
            <c:symbol val="none"/>
          </c:marker>
          <c:cat>
            <c:numRef>
              <c:f>'5. анализ эконом эфф'!$AS$52:$BB$52</c:f>
              <c:numCache>
                <c:formatCode>General</c:formatCode>
                <c:ptCount val="10"/>
                <c:pt idx="0">
                  <c:v>2032</c:v>
                </c:pt>
                <c:pt idx="1">
                  <c:v>2033</c:v>
                </c:pt>
                <c:pt idx="2">
                  <c:v>2034</c:v>
                </c:pt>
                <c:pt idx="3">
                  <c:v>2035</c:v>
                </c:pt>
                <c:pt idx="4">
                  <c:v>2036</c:v>
                </c:pt>
                <c:pt idx="5">
                  <c:v>2037</c:v>
                </c:pt>
                <c:pt idx="6">
                  <c:v>2038</c:v>
                </c:pt>
                <c:pt idx="7">
                  <c:v>2039</c:v>
                </c:pt>
                <c:pt idx="8">
                  <c:v>2040</c:v>
                </c:pt>
                <c:pt idx="9">
                  <c:v>2041</c:v>
                </c:pt>
              </c:numCache>
            </c:numRef>
          </c:cat>
          <c:val>
            <c:numRef>
              <c:f>'5. анализ эконом эфф'!$AS$86:$BB$86</c:f>
              <c:numCache>
                <c:formatCode>#,##0.00</c:formatCode>
                <c:ptCount val="10"/>
                <c:pt idx="0">
                  <c:v>-2494433.2006232971</c:v>
                </c:pt>
                <c:pt idx="1">
                  <c:v>279495.22634977131</c:v>
                </c:pt>
                <c:pt idx="2">
                  <c:v>280428.58494488918</c:v>
                </c:pt>
                <c:pt idx="3">
                  <c:v>281052.50633394142</c:v>
                </c:pt>
                <c:pt idx="4">
                  <c:v>281382.82864397828</c:v>
                </c:pt>
                <c:pt idx="5">
                  <c:v>271327.21178697626</c:v>
                </c:pt>
                <c:pt idx="6">
                  <c:v>271063.89903909533</c:v>
                </c:pt>
                <c:pt idx="7">
                  <c:v>260760.262294388</c:v>
                </c:pt>
                <c:pt idx="8">
                  <c:v>318379.47706857015</c:v>
                </c:pt>
                <c:pt idx="9">
                  <c:v>343448.20147960837</c:v>
                </c:pt>
              </c:numCache>
            </c:numRef>
          </c:val>
          <c:smooth val="0"/>
          <c:extLst>
            <c:ext xmlns:c16="http://schemas.microsoft.com/office/drawing/2014/chart" uri="{C3380CC4-5D6E-409C-BE32-E72D297353CC}">
              <c16:uniqueId val="{00000001-EE05-49DB-BBE2-A81D92A4C50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0.00"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0789248349431975"/>
          <c:y val="0.92097806534290927"/>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53</xdr:col>
      <xdr:colOff>728383</xdr:colOff>
      <xdr:row>45</xdr:row>
      <xdr:rowOff>95250</xdr:rowOff>
    </xdr:to>
    <xdr:graphicFrame macro="">
      <xdr:nvGraphicFramePr>
        <xdr:cNvPr id="4"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9;&#1082;&#1086;&#1085;&#1086;&#1084;&#1080;&#1089;&#1090;&#1099;/&#1048;&#1055;/&#1057;&#1048;&#1057;&#1058;&#1045;&#1052;&#1040;/&#1055;&#1088;&#1086;&#1077;&#1082;&#1090;%20&#1048;&#1055;%20&#1085;&#1072;%202026-2031/J0429_1207700265904_77/&#1055;&#1072;&#1089;&#1087;&#1086;&#1088;&#1090;&#1072;%20&#1048;&#1055;!!!!!!!!/&#1055;&#1040;&#1089;&#1087;&#1086;&#1088;&#1090;%20&#1048;&#1055;%20P_1.2.2.1_5%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Расчет доходной части модели"/>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5">
          <cell r="D5">
            <v>1.0429999999999999</v>
          </cell>
          <cell r="F5">
            <v>1.04</v>
          </cell>
          <cell r="G5">
            <v>1.04</v>
          </cell>
        </row>
      </sheetData>
      <sheetData sheetId="8">
        <row r="52">
          <cell r="AQ52">
            <v>2030</v>
          </cell>
        </row>
      </sheetData>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81"/>
      <c r="B1" s="181"/>
      <c r="C1" s="182" t="s">
        <v>66</v>
      </c>
    </row>
    <row r="2" spans="1:22" s="7" customFormat="1" ht="18.75" customHeight="1" x14ac:dyDescent="0.3">
      <c r="A2" s="181"/>
      <c r="B2" s="181"/>
      <c r="C2" s="183" t="s">
        <v>7</v>
      </c>
    </row>
    <row r="3" spans="1:22" s="7" customFormat="1" ht="18.75" x14ac:dyDescent="0.3">
      <c r="A3" s="184"/>
      <c r="B3" s="181"/>
      <c r="C3" s="183" t="s">
        <v>65</v>
      </c>
    </row>
    <row r="4" spans="1:22" s="7" customFormat="1" ht="18.75" x14ac:dyDescent="0.3">
      <c r="A4" s="184"/>
      <c r="B4" s="181"/>
      <c r="C4" s="181"/>
      <c r="H4" s="11"/>
    </row>
    <row r="5" spans="1:22" s="7" customFormat="1" ht="15.75" x14ac:dyDescent="0.25">
      <c r="A5" s="244" t="s">
        <v>542</v>
      </c>
      <c r="B5" s="244"/>
      <c r="C5" s="244"/>
      <c r="D5" s="127"/>
      <c r="E5" s="127"/>
      <c r="F5" s="127"/>
      <c r="G5" s="127"/>
      <c r="H5" s="127"/>
      <c r="I5" s="127"/>
      <c r="J5" s="127"/>
    </row>
    <row r="6" spans="1:22" s="7" customFormat="1" ht="18.75" x14ac:dyDescent="0.3">
      <c r="A6" s="184"/>
      <c r="B6" s="181"/>
      <c r="C6" s="181"/>
      <c r="H6" s="11"/>
    </row>
    <row r="7" spans="1:22" s="7" customFormat="1" ht="18.75" x14ac:dyDescent="0.2">
      <c r="A7" s="248" t="s">
        <v>6</v>
      </c>
      <c r="B7" s="248"/>
      <c r="C7" s="248"/>
      <c r="D7" s="9"/>
      <c r="E7" s="9"/>
      <c r="F7" s="9"/>
      <c r="G7" s="9"/>
      <c r="H7" s="9"/>
      <c r="I7" s="9"/>
      <c r="J7" s="9"/>
      <c r="K7" s="9"/>
      <c r="L7" s="9"/>
      <c r="M7" s="9"/>
      <c r="N7" s="9"/>
      <c r="O7" s="9"/>
      <c r="P7" s="9"/>
      <c r="Q7" s="9"/>
      <c r="R7" s="9"/>
      <c r="S7" s="9"/>
      <c r="T7" s="9"/>
      <c r="U7" s="9"/>
      <c r="V7" s="9"/>
    </row>
    <row r="8" spans="1:22" s="7" customFormat="1" ht="18.75" x14ac:dyDescent="0.2">
      <c r="A8" s="185"/>
      <c r="B8" s="185"/>
      <c r="C8" s="185"/>
      <c r="D8" s="10"/>
      <c r="E8" s="10"/>
      <c r="F8" s="10"/>
      <c r="G8" s="10"/>
      <c r="H8" s="10"/>
      <c r="I8" s="9"/>
      <c r="J8" s="9"/>
      <c r="K8" s="9"/>
      <c r="L8" s="9"/>
      <c r="M8" s="9"/>
      <c r="N8" s="9"/>
      <c r="O8" s="9"/>
      <c r="P8" s="9"/>
      <c r="Q8" s="9"/>
      <c r="R8" s="9"/>
      <c r="S8" s="9"/>
      <c r="T8" s="9"/>
      <c r="U8" s="9"/>
      <c r="V8" s="9"/>
    </row>
    <row r="9" spans="1:22" s="7" customFormat="1" ht="18.75" x14ac:dyDescent="0.2">
      <c r="A9" s="249" t="s">
        <v>481</v>
      </c>
      <c r="B9" s="249"/>
      <c r="C9" s="249"/>
      <c r="D9" s="6"/>
      <c r="E9" s="6"/>
      <c r="F9" s="6"/>
      <c r="G9" s="6"/>
      <c r="H9" s="6"/>
      <c r="I9" s="9"/>
      <c r="J9" s="9"/>
      <c r="K9" s="9"/>
      <c r="L9" s="9"/>
      <c r="M9" s="9"/>
      <c r="N9" s="9"/>
      <c r="O9" s="9"/>
      <c r="P9" s="9"/>
      <c r="Q9" s="9"/>
      <c r="R9" s="9"/>
      <c r="S9" s="9"/>
      <c r="T9" s="9"/>
      <c r="U9" s="9"/>
      <c r="V9" s="9"/>
    </row>
    <row r="10" spans="1:22" s="7" customFormat="1" ht="18.75" x14ac:dyDescent="0.2">
      <c r="A10" s="245" t="s">
        <v>5</v>
      </c>
      <c r="B10" s="245"/>
      <c r="C10" s="245"/>
      <c r="D10" s="4"/>
      <c r="E10" s="4"/>
      <c r="F10" s="4"/>
      <c r="G10" s="4"/>
      <c r="H10" s="4"/>
      <c r="I10" s="9"/>
      <c r="J10" s="9"/>
      <c r="K10" s="9"/>
      <c r="L10" s="9"/>
      <c r="M10" s="9"/>
      <c r="N10" s="9"/>
      <c r="O10" s="9"/>
      <c r="P10" s="9"/>
      <c r="Q10" s="9"/>
      <c r="R10" s="9"/>
      <c r="S10" s="9"/>
      <c r="T10" s="9"/>
      <c r="U10" s="9"/>
      <c r="V10" s="9"/>
    </row>
    <row r="11" spans="1:22" s="7" customFormat="1" ht="18.75" x14ac:dyDescent="0.2">
      <c r="A11" s="185"/>
      <c r="B11" s="185"/>
      <c r="C11" s="185"/>
      <c r="D11" s="10"/>
      <c r="E11" s="10"/>
      <c r="F11" s="10"/>
      <c r="G11" s="10"/>
      <c r="H11" s="10"/>
      <c r="I11" s="9"/>
      <c r="J11" s="9"/>
      <c r="K11" s="9"/>
      <c r="L11" s="9"/>
      <c r="M11" s="9"/>
      <c r="N11" s="9"/>
      <c r="O11" s="9"/>
      <c r="P11" s="9"/>
      <c r="Q11" s="9"/>
      <c r="R11" s="9"/>
      <c r="S11" s="9"/>
      <c r="T11" s="9"/>
      <c r="U11" s="9"/>
      <c r="V11" s="9"/>
    </row>
    <row r="12" spans="1:22" s="7" customFormat="1" ht="18.75" x14ac:dyDescent="0.2">
      <c r="A12" s="250" t="s">
        <v>513</v>
      </c>
      <c r="B12" s="250"/>
      <c r="C12" s="250"/>
      <c r="D12" s="6"/>
      <c r="E12" s="6"/>
      <c r="F12" s="6"/>
      <c r="G12" s="6"/>
      <c r="H12" s="6"/>
      <c r="I12" s="9"/>
      <c r="J12" s="9"/>
      <c r="K12" s="9"/>
      <c r="L12" s="9"/>
      <c r="M12" s="9"/>
      <c r="N12" s="9"/>
      <c r="O12" s="9"/>
      <c r="P12" s="9"/>
      <c r="Q12" s="9"/>
      <c r="R12" s="9"/>
      <c r="S12" s="9"/>
      <c r="T12" s="9"/>
      <c r="U12" s="9"/>
      <c r="V12" s="9"/>
    </row>
    <row r="13" spans="1:22" s="7" customFormat="1" ht="18.75" x14ac:dyDescent="0.2">
      <c r="A13" s="245" t="s">
        <v>4</v>
      </c>
      <c r="B13" s="245"/>
      <c r="C13" s="245"/>
      <c r="D13" s="4"/>
      <c r="E13" s="4"/>
      <c r="F13" s="4"/>
      <c r="G13" s="4"/>
      <c r="H13" s="4"/>
      <c r="I13" s="9"/>
      <c r="J13" s="9"/>
      <c r="K13" s="9"/>
      <c r="L13" s="9"/>
      <c r="M13" s="9"/>
      <c r="N13" s="9"/>
      <c r="O13" s="9"/>
      <c r="P13" s="9"/>
      <c r="Q13" s="9"/>
      <c r="R13" s="9"/>
      <c r="S13" s="9"/>
      <c r="T13" s="9"/>
      <c r="U13" s="9"/>
      <c r="V13" s="9"/>
    </row>
    <row r="14" spans="1:22" s="7" customFormat="1" ht="15.75" customHeight="1" x14ac:dyDescent="0.2">
      <c r="A14" s="186"/>
      <c r="B14" s="186"/>
      <c r="C14" s="186"/>
      <c r="D14" s="3"/>
      <c r="E14" s="3"/>
      <c r="F14" s="3"/>
      <c r="G14" s="3"/>
      <c r="H14" s="3"/>
      <c r="I14" s="3"/>
      <c r="J14" s="3"/>
      <c r="K14" s="3"/>
      <c r="L14" s="3"/>
      <c r="M14" s="3"/>
      <c r="N14" s="3"/>
      <c r="O14" s="3"/>
      <c r="P14" s="3"/>
      <c r="Q14" s="3"/>
      <c r="R14" s="3"/>
      <c r="S14" s="3"/>
      <c r="T14" s="3"/>
      <c r="U14" s="3"/>
      <c r="V14" s="3"/>
    </row>
    <row r="15" spans="1:22" s="2" customFormat="1" ht="44.25" customHeight="1" x14ac:dyDescent="0.2">
      <c r="A15" s="249" t="s">
        <v>512</v>
      </c>
      <c r="B15" s="249"/>
      <c r="C15" s="249"/>
      <c r="D15" s="6"/>
      <c r="E15" s="6"/>
      <c r="F15" s="6"/>
      <c r="G15" s="6"/>
      <c r="H15" s="6"/>
      <c r="I15" s="6"/>
      <c r="J15" s="6"/>
      <c r="K15" s="6"/>
      <c r="L15" s="6"/>
      <c r="M15" s="6"/>
      <c r="N15" s="6"/>
      <c r="O15" s="6"/>
      <c r="P15" s="6"/>
      <c r="Q15" s="6"/>
      <c r="R15" s="6"/>
      <c r="S15" s="6"/>
      <c r="T15" s="6"/>
      <c r="U15" s="6"/>
      <c r="V15" s="6"/>
    </row>
    <row r="16" spans="1:22" s="2" customFormat="1" ht="15" customHeight="1" x14ac:dyDescent="0.2">
      <c r="A16" s="245" t="s">
        <v>3</v>
      </c>
      <c r="B16" s="245"/>
      <c r="C16" s="245"/>
      <c r="D16" s="4"/>
      <c r="E16" s="4"/>
      <c r="F16" s="4"/>
      <c r="G16" s="4"/>
      <c r="H16" s="4"/>
      <c r="I16" s="4"/>
      <c r="J16" s="4"/>
      <c r="K16" s="4"/>
      <c r="L16" s="4"/>
      <c r="M16" s="4"/>
      <c r="N16" s="4"/>
      <c r="O16" s="4"/>
      <c r="P16" s="4"/>
      <c r="Q16" s="4"/>
      <c r="R16" s="4"/>
      <c r="S16" s="4"/>
      <c r="T16" s="4"/>
      <c r="U16" s="4"/>
      <c r="V16" s="4"/>
    </row>
    <row r="17" spans="1:22" s="2" customFormat="1" ht="15" customHeight="1" x14ac:dyDescent="0.2">
      <c r="A17" s="186"/>
      <c r="B17" s="186"/>
      <c r="C17" s="186"/>
      <c r="D17" s="3"/>
      <c r="E17" s="3"/>
      <c r="F17" s="3"/>
      <c r="G17" s="3"/>
      <c r="H17" s="3"/>
      <c r="I17" s="3"/>
      <c r="J17" s="3"/>
      <c r="K17" s="3"/>
      <c r="L17" s="3"/>
      <c r="M17" s="3"/>
      <c r="N17" s="3"/>
      <c r="O17" s="3"/>
      <c r="P17" s="3"/>
      <c r="Q17" s="3"/>
      <c r="R17" s="3"/>
      <c r="S17" s="3"/>
    </row>
    <row r="18" spans="1:22" s="2" customFormat="1" ht="15" customHeight="1" x14ac:dyDescent="0.2">
      <c r="A18" s="246" t="s">
        <v>466</v>
      </c>
      <c r="B18" s="247"/>
      <c r="C18" s="247"/>
      <c r="D18" s="5"/>
      <c r="E18" s="5"/>
      <c r="F18" s="5"/>
      <c r="G18" s="5"/>
      <c r="H18" s="5"/>
      <c r="I18" s="5"/>
      <c r="J18" s="5"/>
      <c r="K18" s="5"/>
      <c r="L18" s="5"/>
      <c r="M18" s="5"/>
      <c r="N18" s="5"/>
      <c r="O18" s="5"/>
      <c r="P18" s="5"/>
      <c r="Q18" s="5"/>
      <c r="R18" s="5"/>
      <c r="S18" s="5"/>
      <c r="T18" s="5"/>
      <c r="U18" s="5"/>
      <c r="V18" s="5"/>
    </row>
    <row r="19" spans="1:22" s="2" customFormat="1" ht="15" customHeight="1" x14ac:dyDescent="0.2">
      <c r="A19" s="187"/>
      <c r="B19" s="187"/>
      <c r="C19" s="187"/>
      <c r="D19" s="4"/>
      <c r="E19" s="4"/>
      <c r="F19" s="4"/>
      <c r="G19" s="4"/>
      <c r="H19" s="4"/>
      <c r="I19" s="3"/>
      <c r="J19" s="3"/>
      <c r="K19" s="3"/>
      <c r="L19" s="3"/>
      <c r="M19" s="3"/>
      <c r="N19" s="3"/>
      <c r="O19" s="3"/>
      <c r="P19" s="3"/>
      <c r="Q19" s="3"/>
      <c r="R19" s="3"/>
      <c r="S19" s="3"/>
    </row>
    <row r="20" spans="1:22" s="2" customFormat="1" ht="39.75" customHeight="1" x14ac:dyDescent="0.2">
      <c r="A20" s="188" t="s">
        <v>2</v>
      </c>
      <c r="B20" s="189" t="s">
        <v>64</v>
      </c>
      <c r="C20" s="190" t="s">
        <v>63</v>
      </c>
      <c r="D20" s="4"/>
      <c r="E20" s="4"/>
      <c r="F20" s="4"/>
      <c r="G20" s="4"/>
      <c r="H20" s="4"/>
      <c r="I20" s="3"/>
      <c r="J20" s="3"/>
      <c r="K20" s="3"/>
      <c r="L20" s="3"/>
      <c r="M20" s="3"/>
      <c r="N20" s="3"/>
      <c r="O20" s="3"/>
      <c r="P20" s="3"/>
      <c r="Q20" s="3"/>
      <c r="R20" s="3"/>
      <c r="S20" s="3"/>
    </row>
    <row r="21" spans="1:22" s="2" customFormat="1" ht="16.5" customHeight="1" x14ac:dyDescent="0.2">
      <c r="A21" s="190">
        <v>1</v>
      </c>
      <c r="B21" s="189">
        <v>2</v>
      </c>
      <c r="C21" s="190">
        <v>3</v>
      </c>
      <c r="D21" s="4"/>
      <c r="E21" s="4"/>
      <c r="F21" s="4"/>
      <c r="G21" s="4"/>
      <c r="H21" s="4"/>
      <c r="I21" s="3"/>
      <c r="J21" s="3"/>
      <c r="K21" s="3"/>
      <c r="L21" s="3"/>
      <c r="M21" s="3"/>
      <c r="N21" s="3"/>
      <c r="O21" s="3"/>
      <c r="P21" s="3"/>
      <c r="Q21" s="3"/>
      <c r="R21" s="3"/>
      <c r="S21" s="3"/>
    </row>
    <row r="22" spans="1:22" s="2" customFormat="1" ht="39" customHeight="1" x14ac:dyDescent="0.2">
      <c r="A22" s="191" t="s">
        <v>62</v>
      </c>
      <c r="B22" s="192" t="s">
        <v>314</v>
      </c>
      <c r="C22" s="193" t="s">
        <v>482</v>
      </c>
      <c r="D22" s="4"/>
      <c r="E22" s="4"/>
      <c r="F22" s="4"/>
      <c r="G22" s="4"/>
      <c r="H22" s="4"/>
      <c r="I22" s="3"/>
      <c r="J22" s="3"/>
      <c r="K22" s="3"/>
      <c r="L22" s="3"/>
      <c r="M22" s="3"/>
      <c r="N22" s="3"/>
      <c r="O22" s="3"/>
      <c r="P22" s="3"/>
      <c r="Q22" s="3"/>
      <c r="R22" s="3"/>
      <c r="S22" s="3"/>
    </row>
    <row r="23" spans="1:22" s="2" customFormat="1" ht="82.5" customHeight="1" x14ac:dyDescent="0.2">
      <c r="A23" s="191" t="s">
        <v>60</v>
      </c>
      <c r="B23" s="194" t="s">
        <v>61</v>
      </c>
      <c r="C23" s="195" t="s">
        <v>536</v>
      </c>
      <c r="D23" s="4"/>
      <c r="E23" s="4"/>
      <c r="F23" s="4"/>
      <c r="G23" s="4"/>
      <c r="H23" s="4"/>
      <c r="I23" s="3"/>
      <c r="J23" s="3"/>
      <c r="K23" s="3"/>
      <c r="L23" s="3"/>
      <c r="M23" s="3"/>
      <c r="N23" s="3"/>
      <c r="O23" s="3"/>
      <c r="P23" s="3"/>
      <c r="Q23" s="3"/>
      <c r="R23" s="3"/>
      <c r="S23" s="3"/>
    </row>
    <row r="24" spans="1:22" s="2" customFormat="1" ht="22.5" customHeight="1" x14ac:dyDescent="0.2">
      <c r="A24" s="241"/>
      <c r="B24" s="242"/>
      <c r="C24" s="243"/>
      <c r="D24" s="4"/>
      <c r="E24" s="4"/>
      <c r="F24" s="4"/>
      <c r="G24" s="4"/>
      <c r="H24" s="4"/>
      <c r="I24" s="3"/>
      <c r="J24" s="3"/>
      <c r="K24" s="3"/>
      <c r="L24" s="3"/>
      <c r="M24" s="3"/>
      <c r="N24" s="3"/>
      <c r="O24" s="3"/>
      <c r="P24" s="3"/>
      <c r="Q24" s="3"/>
      <c r="R24" s="3"/>
      <c r="S24" s="3"/>
    </row>
    <row r="25" spans="1:22" s="19" customFormat="1" ht="58.5" customHeight="1" x14ac:dyDescent="0.2">
      <c r="A25" s="191" t="s">
        <v>59</v>
      </c>
      <c r="B25" s="195" t="s">
        <v>415</v>
      </c>
      <c r="C25" s="188" t="s">
        <v>483</v>
      </c>
      <c r="D25" s="21"/>
      <c r="E25" s="21"/>
      <c r="F25" s="21"/>
      <c r="G25" s="21"/>
      <c r="H25" s="20"/>
      <c r="I25" s="20"/>
      <c r="J25" s="20"/>
      <c r="K25" s="20"/>
      <c r="L25" s="20"/>
      <c r="M25" s="20"/>
      <c r="N25" s="20"/>
      <c r="O25" s="20"/>
      <c r="P25" s="20"/>
      <c r="Q25" s="20"/>
      <c r="R25" s="20"/>
    </row>
    <row r="26" spans="1:22" s="19" customFormat="1" ht="42.75" customHeight="1" x14ac:dyDescent="0.2">
      <c r="A26" s="191" t="s">
        <v>58</v>
      </c>
      <c r="B26" s="195" t="s">
        <v>72</v>
      </c>
      <c r="C26" s="188" t="s">
        <v>507</v>
      </c>
      <c r="D26" s="21"/>
      <c r="E26" s="21"/>
      <c r="F26" s="21"/>
      <c r="G26" s="21"/>
      <c r="H26" s="20"/>
      <c r="I26" s="20"/>
      <c r="J26" s="20"/>
      <c r="K26" s="20"/>
      <c r="L26" s="20"/>
      <c r="M26" s="20"/>
      <c r="N26" s="20"/>
      <c r="O26" s="20"/>
      <c r="P26" s="20"/>
      <c r="Q26" s="20"/>
      <c r="R26" s="20"/>
    </row>
    <row r="27" spans="1:22" s="19" customFormat="1" ht="51.75" customHeight="1" x14ac:dyDescent="0.2">
      <c r="A27" s="191" t="s">
        <v>56</v>
      </c>
      <c r="B27" s="195" t="s">
        <v>71</v>
      </c>
      <c r="C27" s="188" t="s">
        <v>508</v>
      </c>
      <c r="D27" s="21"/>
      <c r="E27" s="21"/>
      <c r="F27" s="21"/>
      <c r="G27" s="21"/>
      <c r="H27" s="20"/>
      <c r="I27" s="20"/>
      <c r="J27" s="20"/>
      <c r="K27" s="20"/>
      <c r="L27" s="20"/>
      <c r="M27" s="20"/>
      <c r="N27" s="20"/>
      <c r="O27" s="20"/>
      <c r="P27" s="20"/>
      <c r="Q27" s="20"/>
      <c r="R27" s="20"/>
    </row>
    <row r="28" spans="1:22" s="19" customFormat="1" ht="42.75" customHeight="1" x14ac:dyDescent="0.2">
      <c r="A28" s="191" t="s">
        <v>55</v>
      </c>
      <c r="B28" s="195" t="s">
        <v>416</v>
      </c>
      <c r="C28" s="188" t="s">
        <v>485</v>
      </c>
      <c r="D28" s="21"/>
      <c r="E28" s="21"/>
      <c r="F28" s="21"/>
      <c r="G28" s="21"/>
      <c r="H28" s="20"/>
      <c r="I28" s="20"/>
      <c r="J28" s="20"/>
      <c r="K28" s="20"/>
      <c r="L28" s="20"/>
      <c r="M28" s="20"/>
      <c r="N28" s="20"/>
      <c r="O28" s="20"/>
      <c r="P28" s="20"/>
      <c r="Q28" s="20"/>
      <c r="R28" s="20"/>
    </row>
    <row r="29" spans="1:22" s="19" customFormat="1" ht="51.75" customHeight="1" x14ac:dyDescent="0.2">
      <c r="A29" s="191" t="s">
        <v>53</v>
      </c>
      <c r="B29" s="195" t="s">
        <v>417</v>
      </c>
      <c r="C29" s="188" t="s">
        <v>485</v>
      </c>
      <c r="D29" s="21"/>
      <c r="E29" s="21"/>
      <c r="F29" s="21"/>
      <c r="G29" s="21"/>
      <c r="H29" s="20"/>
      <c r="I29" s="20"/>
      <c r="J29" s="20"/>
      <c r="K29" s="20"/>
      <c r="L29" s="20"/>
      <c r="M29" s="20"/>
      <c r="N29" s="20"/>
      <c r="O29" s="20"/>
      <c r="P29" s="20"/>
      <c r="Q29" s="20"/>
      <c r="R29" s="20"/>
    </row>
    <row r="30" spans="1:22" s="19" customFormat="1" ht="51.75" customHeight="1" x14ac:dyDescent="0.2">
      <c r="A30" s="191" t="s">
        <v>51</v>
      </c>
      <c r="B30" s="195" t="s">
        <v>418</v>
      </c>
      <c r="C30" s="188" t="s">
        <v>485</v>
      </c>
      <c r="D30" s="21"/>
      <c r="E30" s="21"/>
      <c r="F30" s="21"/>
      <c r="G30" s="21"/>
      <c r="H30" s="20"/>
      <c r="I30" s="20"/>
      <c r="J30" s="20"/>
      <c r="K30" s="20"/>
      <c r="L30" s="20"/>
      <c r="M30" s="20"/>
      <c r="N30" s="20"/>
      <c r="O30" s="20"/>
      <c r="P30" s="20"/>
      <c r="Q30" s="20"/>
      <c r="R30" s="20"/>
    </row>
    <row r="31" spans="1:22" s="19" customFormat="1" ht="51.75" customHeight="1" x14ac:dyDescent="0.2">
      <c r="A31" s="191" t="s">
        <v>70</v>
      </c>
      <c r="B31" s="195" t="s">
        <v>419</v>
      </c>
      <c r="C31" s="188" t="s">
        <v>485</v>
      </c>
      <c r="D31" s="21"/>
      <c r="E31" s="21"/>
      <c r="F31" s="21"/>
      <c r="G31" s="21"/>
      <c r="H31" s="20"/>
      <c r="I31" s="20"/>
      <c r="J31" s="20"/>
      <c r="K31" s="20"/>
      <c r="L31" s="20"/>
      <c r="M31" s="20"/>
      <c r="N31" s="20"/>
      <c r="O31" s="20"/>
      <c r="P31" s="20"/>
      <c r="Q31" s="20"/>
      <c r="R31" s="20"/>
    </row>
    <row r="32" spans="1:22" s="19" customFormat="1" ht="51.75" customHeight="1" x14ac:dyDescent="0.2">
      <c r="A32" s="191" t="s">
        <v>68</v>
      </c>
      <c r="B32" s="195" t="s">
        <v>420</v>
      </c>
      <c r="C32" s="188" t="s">
        <v>485</v>
      </c>
      <c r="D32" s="21"/>
      <c r="E32" s="21"/>
      <c r="F32" s="21"/>
      <c r="G32" s="21"/>
      <c r="H32" s="20"/>
      <c r="I32" s="20"/>
      <c r="J32" s="20"/>
      <c r="K32" s="20"/>
      <c r="L32" s="20"/>
      <c r="M32" s="20"/>
      <c r="N32" s="20"/>
      <c r="O32" s="20"/>
      <c r="P32" s="20"/>
      <c r="Q32" s="20"/>
      <c r="R32" s="20"/>
    </row>
    <row r="33" spans="1:18" s="19" customFormat="1" ht="101.25" customHeight="1" x14ac:dyDescent="0.2">
      <c r="A33" s="191" t="s">
        <v>67</v>
      </c>
      <c r="B33" s="195" t="s">
        <v>421</v>
      </c>
      <c r="C33" s="195" t="s">
        <v>509</v>
      </c>
      <c r="D33" s="21"/>
      <c r="E33" s="21"/>
      <c r="F33" s="21"/>
      <c r="G33" s="21"/>
      <c r="H33" s="20"/>
      <c r="I33" s="20"/>
      <c r="J33" s="20"/>
      <c r="K33" s="20"/>
      <c r="L33" s="20"/>
      <c r="M33" s="20"/>
      <c r="N33" s="20"/>
      <c r="O33" s="20"/>
      <c r="P33" s="20"/>
      <c r="Q33" s="20"/>
      <c r="R33" s="20"/>
    </row>
    <row r="34" spans="1:18" ht="111" customHeight="1" x14ac:dyDescent="0.25">
      <c r="A34" s="191" t="s">
        <v>435</v>
      </c>
      <c r="B34" s="195" t="s">
        <v>422</v>
      </c>
      <c r="C34" s="188" t="s">
        <v>485</v>
      </c>
      <c r="D34" s="21"/>
    </row>
    <row r="35" spans="1:18" ht="58.5" customHeight="1" x14ac:dyDescent="0.25">
      <c r="A35" s="191" t="s">
        <v>425</v>
      </c>
      <c r="B35" s="195" t="s">
        <v>69</v>
      </c>
      <c r="C35" s="188" t="s">
        <v>485</v>
      </c>
      <c r="D35" s="21"/>
    </row>
    <row r="36" spans="1:18" ht="51.75" customHeight="1" x14ac:dyDescent="0.25">
      <c r="A36" s="191" t="s">
        <v>436</v>
      </c>
      <c r="B36" s="195" t="s">
        <v>423</v>
      </c>
      <c r="C36" s="188" t="s">
        <v>485</v>
      </c>
      <c r="D36" s="21"/>
    </row>
    <row r="37" spans="1:18" ht="43.5" customHeight="1" x14ac:dyDescent="0.25">
      <c r="A37" s="191" t="s">
        <v>426</v>
      </c>
      <c r="B37" s="195" t="s">
        <v>424</v>
      </c>
      <c r="C37" s="188" t="s">
        <v>324</v>
      </c>
      <c r="D37" s="21"/>
    </row>
    <row r="38" spans="1:18" ht="43.5" customHeight="1" x14ac:dyDescent="0.25">
      <c r="A38" s="191" t="s">
        <v>437</v>
      </c>
      <c r="B38" s="195" t="s">
        <v>229</v>
      </c>
      <c r="C38" s="188" t="s">
        <v>485</v>
      </c>
      <c r="D38" s="21"/>
    </row>
    <row r="39" spans="1:18" ht="23.25" customHeight="1" x14ac:dyDescent="0.25">
      <c r="A39" s="241"/>
      <c r="B39" s="242"/>
      <c r="C39" s="243"/>
    </row>
    <row r="40" spans="1:18" ht="63" x14ac:dyDescent="0.25">
      <c r="A40" s="191" t="s">
        <v>427</v>
      </c>
      <c r="B40" s="195" t="s">
        <v>476</v>
      </c>
      <c r="C40" s="188" t="s">
        <v>540</v>
      </c>
    </row>
    <row r="41" spans="1:18" ht="105.75" customHeight="1" x14ac:dyDescent="0.25">
      <c r="A41" s="191" t="s">
        <v>438</v>
      </c>
      <c r="B41" s="195" t="s">
        <v>461</v>
      </c>
      <c r="C41" s="196" t="s">
        <v>324</v>
      </c>
    </row>
    <row r="42" spans="1:18" ht="83.25" customHeight="1" x14ac:dyDescent="0.25">
      <c r="A42" s="191" t="s">
        <v>428</v>
      </c>
      <c r="B42" s="195" t="s">
        <v>475</v>
      </c>
      <c r="C42" s="197" t="s">
        <v>324</v>
      </c>
    </row>
    <row r="43" spans="1:18" ht="186" customHeight="1" x14ac:dyDescent="0.25">
      <c r="A43" s="191" t="s">
        <v>441</v>
      </c>
      <c r="B43" s="195" t="s">
        <v>442</v>
      </c>
      <c r="C43" s="197" t="s">
        <v>324</v>
      </c>
    </row>
    <row r="44" spans="1:18" ht="111" customHeight="1" x14ac:dyDescent="0.25">
      <c r="A44" s="191" t="s">
        <v>429</v>
      </c>
      <c r="B44" s="195" t="s">
        <v>467</v>
      </c>
      <c r="C44" s="197" t="s">
        <v>324</v>
      </c>
    </row>
    <row r="45" spans="1:18" ht="120" customHeight="1" x14ac:dyDescent="0.25">
      <c r="A45" s="191" t="s">
        <v>462</v>
      </c>
      <c r="B45" s="195" t="s">
        <v>468</v>
      </c>
      <c r="C45" s="197" t="s">
        <v>324</v>
      </c>
    </row>
    <row r="46" spans="1:18" ht="101.25" customHeight="1" x14ac:dyDescent="0.25">
      <c r="A46" s="191" t="s">
        <v>430</v>
      </c>
      <c r="B46" s="195" t="s">
        <v>469</v>
      </c>
      <c r="C46" s="197" t="s">
        <v>488</v>
      </c>
      <c r="D46" s="133"/>
    </row>
    <row r="47" spans="1:18" ht="18.75" customHeight="1" x14ac:dyDescent="0.25">
      <c r="A47" s="241"/>
      <c r="B47" s="242"/>
      <c r="C47" s="243"/>
    </row>
    <row r="48" spans="1:18" ht="75.75" customHeight="1" x14ac:dyDescent="0.25">
      <c r="A48" s="191" t="s">
        <v>463</v>
      </c>
      <c r="B48" s="195" t="s">
        <v>490</v>
      </c>
      <c r="C48" s="199">
        <v>3.3272031908812036</v>
      </c>
      <c r="D48" s="132"/>
    </row>
    <row r="49" spans="1:4" ht="71.25" customHeight="1" x14ac:dyDescent="0.25">
      <c r="A49" s="191" t="s">
        <v>431</v>
      </c>
      <c r="B49" s="195" t="s">
        <v>491</v>
      </c>
      <c r="C49" s="199">
        <f>C48/1.2</f>
        <v>2.7726693257343364</v>
      </c>
      <c r="D49" s="132"/>
    </row>
    <row r="50" spans="1:4" x14ac:dyDescent="0.25">
      <c r="A50" s="198"/>
      <c r="B50" s="198"/>
      <c r="C50" s="198"/>
    </row>
    <row r="51" spans="1:4" x14ac:dyDescent="0.25">
      <c r="A51" s="198"/>
      <c r="B51" s="198"/>
      <c r="C51" s="198"/>
    </row>
    <row r="52" spans="1:4" x14ac:dyDescent="0.25">
      <c r="A52" s="198"/>
      <c r="B52" s="198"/>
      <c r="C52" s="198"/>
    </row>
    <row r="53" spans="1:4" x14ac:dyDescent="0.25">
      <c r="A53" s="198"/>
      <c r="B53" s="198"/>
      <c r="C53" s="198"/>
    </row>
    <row r="54" spans="1:4" x14ac:dyDescent="0.25">
      <c r="A54" s="198"/>
      <c r="B54" s="198"/>
      <c r="C54" s="198"/>
    </row>
    <row r="55" spans="1:4" x14ac:dyDescent="0.25">
      <c r="A55" s="198"/>
      <c r="B55" s="198"/>
      <c r="C55" s="198"/>
    </row>
    <row r="56" spans="1:4" x14ac:dyDescent="0.25">
      <c r="A56" s="198"/>
      <c r="B56" s="198"/>
      <c r="C56" s="198"/>
    </row>
    <row r="57" spans="1:4" x14ac:dyDescent="0.25">
      <c r="A57" s="198"/>
      <c r="B57" s="198"/>
      <c r="C57" s="198"/>
    </row>
    <row r="58" spans="1:4" x14ac:dyDescent="0.25">
      <c r="A58" s="198"/>
      <c r="B58" s="198"/>
      <c r="C58" s="198"/>
    </row>
    <row r="59" spans="1:4" x14ac:dyDescent="0.25">
      <c r="A59" s="198"/>
      <c r="B59" s="198"/>
      <c r="C59" s="198"/>
    </row>
    <row r="60" spans="1:4" x14ac:dyDescent="0.25">
      <c r="A60" s="198"/>
      <c r="B60" s="198"/>
      <c r="C60" s="198"/>
    </row>
    <row r="61" spans="1:4" x14ac:dyDescent="0.25">
      <c r="A61" s="198"/>
      <c r="B61" s="198"/>
      <c r="C61" s="1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G22" sqref="G22:H22"/>
    </sheetView>
  </sheetViews>
  <sheetFormatPr defaultRowHeight="15.75" x14ac:dyDescent="0.25"/>
  <cols>
    <col min="1" max="1" width="9.140625" style="37"/>
    <col min="2" max="2" width="37.7109375" style="37" customWidth="1"/>
    <col min="3" max="3" width="12.7109375" style="37" customWidth="1"/>
    <col min="4" max="4" width="12.85546875" style="37" customWidth="1"/>
    <col min="5" max="5" width="13.42578125" style="37" customWidth="1"/>
    <col min="6" max="6" width="9.140625" style="37"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x14ac:dyDescent="0.25">
      <c r="L1" s="24" t="s">
        <v>66</v>
      </c>
    </row>
    <row r="2" spans="1:44" ht="18.75" x14ac:dyDescent="0.3">
      <c r="L2" s="11" t="s">
        <v>7</v>
      </c>
    </row>
    <row r="3" spans="1:44" ht="18.75" x14ac:dyDescent="0.3">
      <c r="L3" s="11" t="s">
        <v>65</v>
      </c>
    </row>
    <row r="4" spans="1:44" ht="18.75" x14ac:dyDescent="0.3">
      <c r="K4" s="11"/>
    </row>
    <row r="5" spans="1:44" ht="18.75" x14ac:dyDescent="0.25">
      <c r="A5" s="282" t="str">
        <f>'1. паспорт местоположение'!A5:C5</f>
        <v>Год раскрытия информации: 2026 год</v>
      </c>
      <c r="B5" s="282"/>
      <c r="C5" s="282"/>
      <c r="D5" s="282"/>
      <c r="E5" s="282"/>
      <c r="F5" s="282"/>
      <c r="G5" s="282"/>
      <c r="H5" s="282"/>
      <c r="I5" s="282"/>
      <c r="J5" s="282"/>
      <c r="K5" s="282"/>
      <c r="L5" s="282"/>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row>
    <row r="6" spans="1:44" ht="18.75" x14ac:dyDescent="0.3">
      <c r="K6" s="11"/>
    </row>
    <row r="7" spans="1:44" ht="18.75" x14ac:dyDescent="0.25">
      <c r="A7" s="256" t="s">
        <v>6</v>
      </c>
      <c r="B7" s="256"/>
      <c r="C7" s="256"/>
      <c r="D7" s="256"/>
      <c r="E7" s="256"/>
      <c r="F7" s="256"/>
      <c r="G7" s="256"/>
      <c r="H7" s="256"/>
      <c r="I7" s="256"/>
      <c r="J7" s="256"/>
      <c r="K7" s="256"/>
      <c r="L7" s="256"/>
    </row>
    <row r="8" spans="1:44" ht="18.75" x14ac:dyDescent="0.25">
      <c r="A8" s="256"/>
      <c r="B8" s="256"/>
      <c r="C8" s="256"/>
      <c r="D8" s="256"/>
      <c r="E8" s="256"/>
      <c r="F8" s="256"/>
      <c r="G8" s="256"/>
      <c r="H8" s="256"/>
      <c r="I8" s="256"/>
      <c r="J8" s="256"/>
      <c r="K8" s="256"/>
      <c r="L8" s="256"/>
    </row>
    <row r="9" spans="1:44" x14ac:dyDescent="0.25">
      <c r="A9" s="251" t="str">
        <f>'1. паспорт местоположение'!A9:C9</f>
        <v xml:space="preserve">Общество с ограниченной ответственностью "СИСТЕМА" </v>
      </c>
      <c r="B9" s="251"/>
      <c r="C9" s="251"/>
      <c r="D9" s="251"/>
      <c r="E9" s="251"/>
      <c r="F9" s="251"/>
      <c r="G9" s="251"/>
      <c r="H9" s="251"/>
      <c r="I9" s="251"/>
      <c r="J9" s="251"/>
      <c r="K9" s="251"/>
      <c r="L9" s="251"/>
    </row>
    <row r="10" spans="1:44" x14ac:dyDescent="0.25">
      <c r="A10" s="252" t="s">
        <v>5</v>
      </c>
      <c r="B10" s="252"/>
      <c r="C10" s="252"/>
      <c r="D10" s="252"/>
      <c r="E10" s="252"/>
      <c r="F10" s="252"/>
      <c r="G10" s="252"/>
      <c r="H10" s="252"/>
      <c r="I10" s="252"/>
      <c r="J10" s="252"/>
      <c r="K10" s="252"/>
      <c r="L10" s="252"/>
    </row>
    <row r="11" spans="1:44" ht="18.75" x14ac:dyDescent="0.25">
      <c r="A11" s="256"/>
      <c r="B11" s="256"/>
      <c r="C11" s="256"/>
      <c r="D11" s="256"/>
      <c r="E11" s="256"/>
      <c r="F11" s="256"/>
      <c r="G11" s="256"/>
      <c r="H11" s="256"/>
      <c r="I11" s="256"/>
      <c r="J11" s="256"/>
      <c r="K11" s="256"/>
      <c r="L11" s="256"/>
    </row>
    <row r="12" spans="1:44" x14ac:dyDescent="0.25">
      <c r="A12" s="257" t="str">
        <f>'1. паспорт местоположение'!A12:C12</f>
        <v>P_1.2.2.1_6</v>
      </c>
      <c r="B12" s="257"/>
      <c r="C12" s="257"/>
      <c r="D12" s="257"/>
      <c r="E12" s="257"/>
      <c r="F12" s="257"/>
      <c r="G12" s="257"/>
      <c r="H12" s="257"/>
      <c r="I12" s="257"/>
      <c r="J12" s="257"/>
      <c r="K12" s="257"/>
      <c r="L12" s="257"/>
    </row>
    <row r="13" spans="1:44" x14ac:dyDescent="0.25">
      <c r="A13" s="252" t="s">
        <v>4</v>
      </c>
      <c r="B13" s="252"/>
      <c r="C13" s="252"/>
      <c r="D13" s="252"/>
      <c r="E13" s="252"/>
      <c r="F13" s="252"/>
      <c r="G13" s="252"/>
      <c r="H13" s="252"/>
      <c r="I13" s="252"/>
      <c r="J13" s="252"/>
      <c r="K13" s="252"/>
      <c r="L13" s="252"/>
    </row>
    <row r="14" spans="1:44" ht="18.75" x14ac:dyDescent="0.25">
      <c r="A14" s="253"/>
      <c r="B14" s="253"/>
      <c r="C14" s="253"/>
      <c r="D14" s="253"/>
      <c r="E14" s="253"/>
      <c r="F14" s="253"/>
      <c r="G14" s="253"/>
      <c r="H14" s="253"/>
      <c r="I14" s="253"/>
      <c r="J14" s="253"/>
      <c r="K14" s="253"/>
      <c r="L14" s="253"/>
    </row>
    <row r="15" spans="1:44" ht="39.75" customHeight="1" x14ac:dyDescent="0.25">
      <c r="A15" s="266"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5" s="266"/>
      <c r="C15" s="266"/>
      <c r="D15" s="266"/>
      <c r="E15" s="266"/>
      <c r="F15" s="266"/>
      <c r="G15" s="266"/>
      <c r="H15" s="266"/>
      <c r="I15" s="266"/>
      <c r="J15" s="266"/>
      <c r="K15" s="266"/>
      <c r="L15" s="266"/>
    </row>
    <row r="16" spans="1:44" x14ac:dyDescent="0.25">
      <c r="A16" s="252" t="s">
        <v>3</v>
      </c>
      <c r="B16" s="252"/>
      <c r="C16" s="252"/>
      <c r="D16" s="252"/>
      <c r="E16" s="252"/>
      <c r="F16" s="252"/>
      <c r="G16" s="252"/>
      <c r="H16" s="252"/>
      <c r="I16" s="252"/>
      <c r="J16" s="252"/>
      <c r="K16" s="252"/>
      <c r="L16" s="252"/>
    </row>
    <row r="17" spans="1:12" ht="15.75" customHeight="1" x14ac:dyDescent="0.25">
      <c r="L17" s="68"/>
    </row>
    <row r="18" spans="1:12" x14ac:dyDescent="0.25">
      <c r="K18" s="27"/>
    </row>
    <row r="19" spans="1:12" ht="15.75" customHeight="1" x14ac:dyDescent="0.25">
      <c r="A19" s="370" t="s">
        <v>450</v>
      </c>
      <c r="B19" s="370"/>
      <c r="C19" s="370"/>
      <c r="D19" s="370"/>
      <c r="E19" s="370"/>
      <c r="F19" s="370"/>
      <c r="G19" s="370"/>
      <c r="H19" s="370"/>
      <c r="I19" s="370"/>
      <c r="J19" s="370"/>
      <c r="K19" s="370"/>
      <c r="L19" s="370"/>
    </row>
    <row r="20" spans="1:12" x14ac:dyDescent="0.25">
      <c r="A20" s="40"/>
      <c r="B20" s="40"/>
    </row>
    <row r="21" spans="1:12" ht="28.5" customHeight="1" x14ac:dyDescent="0.25">
      <c r="A21" s="371" t="s">
        <v>219</v>
      </c>
      <c r="B21" s="371" t="s">
        <v>218</v>
      </c>
      <c r="C21" s="376" t="s">
        <v>382</v>
      </c>
      <c r="D21" s="376"/>
      <c r="E21" s="376"/>
      <c r="F21" s="376"/>
      <c r="G21" s="376"/>
      <c r="H21" s="376"/>
      <c r="I21" s="371" t="s">
        <v>217</v>
      </c>
      <c r="J21" s="373" t="s">
        <v>384</v>
      </c>
      <c r="K21" s="371" t="s">
        <v>216</v>
      </c>
      <c r="L21" s="372" t="s">
        <v>383</v>
      </c>
    </row>
    <row r="22" spans="1:12" ht="58.5" customHeight="1" x14ac:dyDescent="0.25">
      <c r="A22" s="371"/>
      <c r="B22" s="371"/>
      <c r="C22" s="375" t="s">
        <v>1</v>
      </c>
      <c r="D22" s="375"/>
      <c r="E22" s="379" t="s">
        <v>502</v>
      </c>
      <c r="F22" s="380"/>
      <c r="G22" s="377" t="s">
        <v>8</v>
      </c>
      <c r="H22" s="378"/>
      <c r="I22" s="371"/>
      <c r="J22" s="374"/>
      <c r="K22" s="371"/>
      <c r="L22" s="372"/>
    </row>
    <row r="23" spans="1:12" ht="47.25" x14ac:dyDescent="0.25">
      <c r="A23" s="371"/>
      <c r="B23" s="371"/>
      <c r="C23" s="60" t="s">
        <v>215</v>
      </c>
      <c r="D23" s="60" t="s">
        <v>214</v>
      </c>
      <c r="E23" s="60" t="s">
        <v>215</v>
      </c>
      <c r="F23" s="60" t="s">
        <v>214</v>
      </c>
      <c r="G23" s="60" t="s">
        <v>215</v>
      </c>
      <c r="H23" s="60" t="s">
        <v>214</v>
      </c>
      <c r="I23" s="371"/>
      <c r="J23" s="375"/>
      <c r="K23" s="371"/>
      <c r="L23" s="372"/>
    </row>
    <row r="24" spans="1:12" x14ac:dyDescent="0.25">
      <c r="A24" s="46">
        <v>1</v>
      </c>
      <c r="B24" s="46">
        <v>2</v>
      </c>
      <c r="C24" s="60">
        <v>3</v>
      </c>
      <c r="D24" s="60">
        <v>4</v>
      </c>
      <c r="E24" s="60">
        <v>5</v>
      </c>
      <c r="F24" s="60">
        <v>6</v>
      </c>
      <c r="G24" s="60">
        <v>7</v>
      </c>
      <c r="H24" s="60">
        <v>8</v>
      </c>
      <c r="I24" s="60">
        <v>9</v>
      </c>
      <c r="J24" s="60">
        <v>10</v>
      </c>
      <c r="K24" s="60">
        <v>11</v>
      </c>
      <c r="L24" s="60">
        <v>12</v>
      </c>
    </row>
    <row r="25" spans="1:12" x14ac:dyDescent="0.25">
      <c r="A25" s="60">
        <v>1</v>
      </c>
      <c r="B25" s="61" t="s">
        <v>213</v>
      </c>
      <c r="C25" s="61"/>
      <c r="D25" s="66"/>
      <c r="E25" s="66"/>
      <c r="F25" s="66"/>
      <c r="G25" s="66"/>
      <c r="H25" s="66"/>
      <c r="I25" s="66"/>
      <c r="J25" s="66"/>
      <c r="K25" s="44"/>
      <c r="L25" s="70"/>
    </row>
    <row r="26" spans="1:12" ht="21.75" customHeight="1" x14ac:dyDescent="0.25">
      <c r="A26" s="60" t="s">
        <v>212</v>
      </c>
      <c r="B26" s="67" t="s">
        <v>389</v>
      </c>
      <c r="C26" s="45"/>
      <c r="D26" s="66"/>
      <c r="E26" s="66"/>
      <c r="F26" s="66"/>
      <c r="G26" s="66"/>
      <c r="H26" s="66"/>
      <c r="I26" s="66"/>
      <c r="J26" s="66"/>
      <c r="K26" s="44"/>
      <c r="L26" s="44"/>
    </row>
    <row r="27" spans="1:12" ht="39" customHeight="1" x14ac:dyDescent="0.25">
      <c r="A27" s="60" t="s">
        <v>211</v>
      </c>
      <c r="B27" s="67" t="s">
        <v>391</v>
      </c>
      <c r="C27" s="45"/>
      <c r="D27" s="66"/>
      <c r="E27" s="66"/>
      <c r="F27" s="66"/>
      <c r="G27" s="66"/>
      <c r="H27" s="66"/>
      <c r="I27" s="66"/>
      <c r="J27" s="66"/>
      <c r="K27" s="44"/>
      <c r="L27" s="44"/>
    </row>
    <row r="28" spans="1:12" ht="70.5" customHeight="1" x14ac:dyDescent="0.25">
      <c r="A28" s="60" t="s">
        <v>390</v>
      </c>
      <c r="B28" s="67" t="s">
        <v>395</v>
      </c>
      <c r="C28" s="45"/>
      <c r="D28" s="66"/>
      <c r="E28" s="66"/>
      <c r="F28" s="66"/>
      <c r="G28" s="66"/>
      <c r="H28" s="66"/>
      <c r="I28" s="66"/>
      <c r="J28" s="66"/>
      <c r="K28" s="44"/>
      <c r="L28" s="44"/>
    </row>
    <row r="29" spans="1:12" ht="54" customHeight="1" x14ac:dyDescent="0.25">
      <c r="A29" s="60" t="s">
        <v>210</v>
      </c>
      <c r="B29" s="67" t="s">
        <v>394</v>
      </c>
      <c r="C29" s="45"/>
      <c r="D29" s="66"/>
      <c r="E29" s="66"/>
      <c r="F29" s="66"/>
      <c r="G29" s="66"/>
      <c r="H29" s="66"/>
      <c r="I29" s="66"/>
      <c r="J29" s="66"/>
      <c r="K29" s="44"/>
      <c r="L29" s="44"/>
    </row>
    <row r="30" spans="1:12" ht="42" customHeight="1" x14ac:dyDescent="0.25">
      <c r="A30" s="60" t="s">
        <v>209</v>
      </c>
      <c r="B30" s="67" t="s">
        <v>396</v>
      </c>
      <c r="C30" s="45"/>
      <c r="D30" s="66"/>
      <c r="E30" s="66"/>
      <c r="F30" s="66"/>
      <c r="G30" s="66"/>
      <c r="H30" s="66"/>
      <c r="I30" s="66"/>
      <c r="J30" s="66"/>
      <c r="K30" s="44"/>
      <c r="L30" s="44"/>
    </row>
    <row r="31" spans="1:12" ht="37.5" customHeight="1" x14ac:dyDescent="0.25">
      <c r="A31" s="60" t="s">
        <v>208</v>
      </c>
      <c r="B31" s="59" t="s">
        <v>392</v>
      </c>
      <c r="C31" s="45"/>
      <c r="D31" s="66"/>
      <c r="E31" s="66"/>
      <c r="F31" s="66"/>
      <c r="G31" s="66"/>
      <c r="H31" s="66"/>
      <c r="I31" s="66"/>
      <c r="J31" s="66"/>
      <c r="K31" s="44"/>
      <c r="L31" s="44"/>
    </row>
    <row r="32" spans="1:12" ht="31.5" x14ac:dyDescent="0.25">
      <c r="A32" s="60" t="s">
        <v>206</v>
      </c>
      <c r="B32" s="59" t="s">
        <v>397</v>
      </c>
      <c r="C32" s="45"/>
      <c r="D32" s="66"/>
      <c r="E32" s="66"/>
      <c r="F32" s="66"/>
      <c r="G32" s="66"/>
      <c r="H32" s="66"/>
      <c r="I32" s="66"/>
      <c r="J32" s="66"/>
      <c r="K32" s="44"/>
      <c r="L32" s="44"/>
    </row>
    <row r="33" spans="1:12" ht="51.75" customHeight="1" x14ac:dyDescent="0.25">
      <c r="A33" s="60" t="s">
        <v>408</v>
      </c>
      <c r="B33" s="59" t="s">
        <v>321</v>
      </c>
      <c r="C33" s="45"/>
      <c r="D33" s="66"/>
      <c r="E33" s="66"/>
      <c r="F33" s="66"/>
      <c r="G33" s="66"/>
      <c r="H33" s="66"/>
      <c r="I33" s="66"/>
      <c r="J33" s="66"/>
      <c r="K33" s="44"/>
      <c r="L33" s="44"/>
    </row>
    <row r="34" spans="1:12" ht="47.25" customHeight="1" x14ac:dyDescent="0.25">
      <c r="A34" s="60" t="s">
        <v>409</v>
      </c>
      <c r="B34" s="59" t="s">
        <v>401</v>
      </c>
      <c r="C34" s="45"/>
      <c r="D34" s="65"/>
      <c r="E34" s="65"/>
      <c r="F34" s="65"/>
      <c r="G34" s="65"/>
      <c r="H34" s="65"/>
      <c r="I34" s="65"/>
      <c r="J34" s="65"/>
      <c r="K34" s="65"/>
      <c r="L34" s="44"/>
    </row>
    <row r="35" spans="1:12" ht="49.5" customHeight="1" x14ac:dyDescent="0.25">
      <c r="A35" s="60" t="s">
        <v>410</v>
      </c>
      <c r="B35" s="59" t="s">
        <v>207</v>
      </c>
      <c r="C35" s="45"/>
      <c r="D35" s="65"/>
      <c r="E35" s="65"/>
      <c r="F35" s="65"/>
      <c r="G35" s="65"/>
      <c r="H35" s="65"/>
      <c r="I35" s="65"/>
      <c r="J35" s="65"/>
      <c r="K35" s="65"/>
      <c r="L35" s="44"/>
    </row>
    <row r="36" spans="1:12" ht="37.5" customHeight="1" x14ac:dyDescent="0.25">
      <c r="A36" s="60" t="s">
        <v>411</v>
      </c>
      <c r="B36" s="59" t="s">
        <v>393</v>
      </c>
      <c r="C36" s="45"/>
      <c r="D36" s="64"/>
      <c r="E36" s="64"/>
      <c r="F36" s="63"/>
      <c r="G36" s="63"/>
      <c r="H36" s="63"/>
      <c r="I36" s="62"/>
      <c r="J36" s="62"/>
      <c r="K36" s="44"/>
      <c r="L36" s="44"/>
    </row>
    <row r="37" spans="1:12" x14ac:dyDescent="0.25">
      <c r="A37" s="60" t="s">
        <v>412</v>
      </c>
      <c r="B37" s="59" t="s">
        <v>205</v>
      </c>
      <c r="C37" s="45"/>
      <c r="D37" s="64"/>
      <c r="E37" s="64"/>
      <c r="F37" s="63"/>
      <c r="G37" s="63"/>
      <c r="H37" s="63"/>
      <c r="I37" s="62"/>
      <c r="J37" s="62"/>
      <c r="K37" s="44"/>
      <c r="L37" s="44"/>
    </row>
    <row r="38" spans="1:12" x14ac:dyDescent="0.25">
      <c r="A38" s="60" t="s">
        <v>413</v>
      </c>
      <c r="B38" s="61" t="s">
        <v>204</v>
      </c>
      <c r="C38" s="45"/>
      <c r="D38" s="44"/>
      <c r="E38" s="44"/>
      <c r="F38" s="44"/>
      <c r="G38" s="44"/>
      <c r="H38" s="44"/>
      <c r="I38" s="44"/>
      <c r="J38" s="44"/>
      <c r="K38" s="44"/>
      <c r="L38" s="44"/>
    </row>
    <row r="39" spans="1:12" ht="63" x14ac:dyDescent="0.25">
      <c r="A39" s="60">
        <v>2</v>
      </c>
      <c r="B39" s="59" t="s">
        <v>398</v>
      </c>
      <c r="C39" s="61"/>
      <c r="D39" s="44"/>
      <c r="E39" s="44"/>
      <c r="F39" s="44"/>
      <c r="G39" s="44"/>
      <c r="H39" s="44"/>
      <c r="I39" s="44"/>
      <c r="J39" s="44"/>
      <c r="K39" s="44"/>
      <c r="L39" s="44"/>
    </row>
    <row r="40" spans="1:12" ht="33.75" customHeight="1" x14ac:dyDescent="0.25">
      <c r="A40" s="60" t="s">
        <v>203</v>
      </c>
      <c r="B40" s="59" t="s">
        <v>400</v>
      </c>
      <c r="C40" s="45"/>
      <c r="D40" s="44"/>
      <c r="E40" s="44"/>
      <c r="F40" s="44"/>
      <c r="G40" s="44"/>
      <c r="H40" s="44"/>
      <c r="I40" s="44"/>
      <c r="J40" s="44"/>
      <c r="K40" s="44"/>
      <c r="L40" s="44"/>
    </row>
    <row r="41" spans="1:12" ht="63" customHeight="1" x14ac:dyDescent="0.25">
      <c r="A41" s="60" t="s">
        <v>202</v>
      </c>
      <c r="B41" s="61" t="s">
        <v>478</v>
      </c>
      <c r="C41" s="45"/>
      <c r="D41" s="44"/>
      <c r="E41" s="44"/>
      <c r="F41" s="44"/>
      <c r="G41" s="44"/>
      <c r="H41" s="44"/>
      <c r="I41" s="44"/>
      <c r="J41" s="44"/>
      <c r="K41" s="44"/>
      <c r="L41" s="44"/>
    </row>
    <row r="42" spans="1:12" ht="58.5" customHeight="1" x14ac:dyDescent="0.25">
      <c r="A42" s="60">
        <v>3</v>
      </c>
      <c r="B42" s="59" t="s">
        <v>399</v>
      </c>
      <c r="C42" s="61"/>
      <c r="D42" s="44"/>
      <c r="E42" s="44"/>
      <c r="F42" s="44"/>
      <c r="G42" s="44"/>
      <c r="H42" s="44"/>
      <c r="I42" s="44"/>
      <c r="J42" s="44"/>
      <c r="K42" s="44"/>
      <c r="L42" s="44"/>
    </row>
    <row r="43" spans="1:12" ht="34.5" customHeight="1" x14ac:dyDescent="0.25">
      <c r="A43" s="60" t="s">
        <v>201</v>
      </c>
      <c r="B43" s="59" t="s">
        <v>199</v>
      </c>
      <c r="C43" s="45"/>
      <c r="D43" s="44"/>
      <c r="E43" s="44"/>
      <c r="F43" s="44"/>
      <c r="G43" s="44"/>
      <c r="H43" s="44"/>
      <c r="I43" s="44"/>
      <c r="J43" s="44"/>
      <c r="K43" s="44"/>
      <c r="L43" s="44"/>
    </row>
    <row r="44" spans="1:12" ht="24.75" customHeight="1" x14ac:dyDescent="0.25">
      <c r="A44" s="60" t="s">
        <v>200</v>
      </c>
      <c r="B44" s="59" t="s">
        <v>197</v>
      </c>
      <c r="C44" s="45"/>
      <c r="D44" s="44"/>
      <c r="E44" s="44"/>
      <c r="F44" s="44"/>
      <c r="G44" s="44"/>
      <c r="H44" s="44"/>
      <c r="I44" s="44"/>
      <c r="J44" s="44"/>
      <c r="K44" s="44"/>
      <c r="L44" s="44"/>
    </row>
    <row r="45" spans="1:12" ht="90.75" customHeight="1" x14ac:dyDescent="0.25">
      <c r="A45" s="60" t="s">
        <v>198</v>
      </c>
      <c r="B45" s="59" t="s">
        <v>404</v>
      </c>
      <c r="C45" s="45"/>
      <c r="D45" s="44"/>
      <c r="E45" s="44"/>
      <c r="F45" s="44"/>
      <c r="G45" s="44"/>
      <c r="H45" s="44"/>
      <c r="I45" s="44"/>
      <c r="J45" s="44"/>
      <c r="K45" s="44"/>
      <c r="L45" s="44"/>
    </row>
    <row r="46" spans="1:12" ht="167.25" customHeight="1" x14ac:dyDescent="0.25">
      <c r="A46" s="60" t="s">
        <v>196</v>
      </c>
      <c r="B46" s="59" t="s">
        <v>402</v>
      </c>
      <c r="C46" s="45"/>
      <c r="D46" s="44"/>
      <c r="E46" s="44"/>
      <c r="F46" s="44"/>
      <c r="G46" s="44"/>
      <c r="H46" s="44"/>
      <c r="I46" s="44"/>
      <c r="J46" s="44"/>
      <c r="K46" s="44"/>
      <c r="L46" s="44"/>
    </row>
    <row r="47" spans="1:12" ht="30.75" customHeight="1" x14ac:dyDescent="0.25">
      <c r="A47" s="60" t="s">
        <v>194</v>
      </c>
      <c r="B47" s="59" t="s">
        <v>195</v>
      </c>
      <c r="C47" s="45"/>
      <c r="D47" s="44"/>
      <c r="E47" s="44"/>
      <c r="F47" s="44"/>
      <c r="G47" s="44"/>
      <c r="H47" s="44"/>
      <c r="I47" s="44"/>
      <c r="J47" s="44"/>
      <c r="K47" s="44"/>
      <c r="L47" s="44"/>
    </row>
    <row r="48" spans="1:12" ht="37.5" customHeight="1" x14ac:dyDescent="0.25">
      <c r="A48" s="60" t="s">
        <v>414</v>
      </c>
      <c r="B48" s="61" t="s">
        <v>193</v>
      </c>
      <c r="C48" s="45"/>
      <c r="D48" s="44"/>
      <c r="E48" s="44"/>
      <c r="F48" s="44"/>
      <c r="G48" s="44"/>
      <c r="H48" s="44"/>
      <c r="I48" s="44"/>
      <c r="J48" s="44"/>
      <c r="K48" s="44"/>
      <c r="L48" s="44"/>
    </row>
    <row r="49" spans="1:12" ht="35.25" customHeight="1" x14ac:dyDescent="0.25">
      <c r="A49" s="60">
        <v>4</v>
      </c>
      <c r="B49" s="59" t="s">
        <v>191</v>
      </c>
      <c r="C49" s="61"/>
      <c r="D49" s="44"/>
      <c r="E49" s="44"/>
      <c r="F49" s="44"/>
      <c r="G49" s="44"/>
      <c r="H49" s="44"/>
      <c r="I49" s="44"/>
      <c r="J49" s="44"/>
      <c r="K49" s="44"/>
      <c r="L49" s="44"/>
    </row>
    <row r="50" spans="1:12" ht="86.25" customHeight="1" x14ac:dyDescent="0.25">
      <c r="A50" s="60" t="s">
        <v>192</v>
      </c>
      <c r="B50" s="59" t="s">
        <v>403</v>
      </c>
      <c r="C50" s="61"/>
      <c r="D50" s="44"/>
      <c r="E50" s="44"/>
      <c r="F50" s="44"/>
      <c r="G50" s="44"/>
      <c r="H50" s="44"/>
      <c r="I50" s="44"/>
      <c r="J50" s="44"/>
      <c r="K50" s="44"/>
      <c r="L50" s="44"/>
    </row>
    <row r="51" spans="1:12" ht="77.25" customHeight="1" x14ac:dyDescent="0.25">
      <c r="A51" s="60" t="s">
        <v>190</v>
      </c>
      <c r="B51" s="59" t="s">
        <v>405</v>
      </c>
      <c r="C51" s="45"/>
      <c r="D51" s="44"/>
      <c r="E51" s="44"/>
      <c r="F51" s="44"/>
      <c r="G51" s="44"/>
      <c r="H51" s="44"/>
      <c r="I51" s="44"/>
      <c r="J51" s="44"/>
      <c r="K51" s="44"/>
      <c r="L51" s="44"/>
    </row>
    <row r="52" spans="1:12" ht="71.25" customHeight="1" x14ac:dyDescent="0.25">
      <c r="A52" s="60" t="s">
        <v>188</v>
      </c>
      <c r="B52" s="59" t="s">
        <v>189</v>
      </c>
      <c r="C52" s="45"/>
      <c r="D52" s="44"/>
      <c r="E52" s="44"/>
      <c r="F52" s="44"/>
      <c r="G52" s="44"/>
      <c r="H52" s="44"/>
      <c r="I52" s="44"/>
      <c r="J52" s="44"/>
      <c r="K52" s="44"/>
      <c r="L52" s="44"/>
    </row>
    <row r="53" spans="1:12" ht="48" customHeight="1" x14ac:dyDescent="0.25">
      <c r="A53" s="60" t="s">
        <v>186</v>
      </c>
      <c r="B53" s="126" t="s">
        <v>406</v>
      </c>
      <c r="C53" s="45"/>
      <c r="D53" s="44"/>
      <c r="E53" s="44"/>
      <c r="F53" s="44"/>
      <c r="G53" s="44"/>
      <c r="H53" s="44"/>
      <c r="I53" s="44"/>
      <c r="J53" s="44"/>
      <c r="K53" s="44"/>
      <c r="L53" s="44"/>
    </row>
    <row r="54" spans="1:12" ht="46.5" customHeight="1" x14ac:dyDescent="0.25">
      <c r="A54" s="60" t="s">
        <v>407</v>
      </c>
      <c r="B54" s="59" t="s">
        <v>187</v>
      </c>
      <c r="C54" s="45"/>
      <c r="D54" s="44"/>
      <c r="E54" s="44"/>
      <c r="F54" s="44"/>
      <c r="G54" s="44"/>
      <c r="H54" s="44"/>
      <c r="I54" s="44"/>
      <c r="J54" s="44"/>
      <c r="K54" s="44"/>
      <c r="L54" s="4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7"/>
  <sheetViews>
    <sheetView view="pageBreakPreview" zoomScale="70" zoomScaleNormal="70" zoomScaleSheetLayoutView="70" workbookViewId="0"/>
  </sheetViews>
  <sheetFormatPr defaultRowHeight="15.75" x14ac:dyDescent="0.25"/>
  <cols>
    <col min="1" max="1" width="9.140625" style="37"/>
    <col min="2" max="2" width="57.85546875" style="37" customWidth="1"/>
    <col min="3" max="3" width="13" style="37" customWidth="1"/>
    <col min="4" max="4" width="17.85546875" style="37" customWidth="1"/>
    <col min="5" max="5" width="19.28515625" style="37" customWidth="1"/>
    <col min="6" max="6" width="18.7109375" style="37" customWidth="1"/>
    <col min="7" max="7" width="12.85546875" style="37" customWidth="1"/>
    <col min="8" max="8" width="9.140625" style="37" customWidth="1"/>
    <col min="9" max="9" width="5.42578125" style="37" customWidth="1"/>
    <col min="10" max="10" width="8.140625" style="37" customWidth="1"/>
    <col min="11" max="11" width="11.5703125" style="37" customWidth="1"/>
    <col min="12" max="12" width="10" style="37" customWidth="1"/>
    <col min="13" max="13" width="8.42578125" style="37" customWidth="1"/>
    <col min="14" max="14" width="8.5703125" style="37" customWidth="1"/>
    <col min="15" max="31" width="6.140625" style="37" customWidth="1"/>
    <col min="32" max="32" width="10.85546875" style="37" customWidth="1"/>
    <col min="33" max="35" width="6.140625" style="37" customWidth="1"/>
    <col min="36" max="36" width="13.140625" style="37" customWidth="1"/>
    <col min="37" max="37" width="20.140625" style="37" customWidth="1"/>
    <col min="38" max="38" width="45.85546875" style="37" customWidth="1"/>
    <col min="39" max="16384" width="9.140625" style="37"/>
  </cols>
  <sheetData>
    <row r="1" spans="1:37" ht="18.75" x14ac:dyDescent="0.25">
      <c r="AK1" s="24" t="s">
        <v>66</v>
      </c>
    </row>
    <row r="2" spans="1:37" ht="18.75" x14ac:dyDescent="0.3">
      <c r="AK2" s="11" t="s">
        <v>7</v>
      </c>
    </row>
    <row r="3" spans="1:37" ht="18.75" x14ac:dyDescent="0.3">
      <c r="AK3" s="11" t="s">
        <v>65</v>
      </c>
    </row>
    <row r="4" spans="1:37" ht="18.75" customHeight="1" x14ac:dyDescent="0.25">
      <c r="A4" s="266" t="str">
        <f>'1. паспорт местоположение'!A5:C5</f>
        <v>Год раскрытия информации: 2026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row>
    <row r="5" spans="1:37" ht="18.75" x14ac:dyDescent="0.3">
      <c r="AK5" s="11"/>
    </row>
    <row r="6" spans="1:37" ht="18.75" x14ac:dyDescent="0.25">
      <c r="A6" s="256" t="s">
        <v>6</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row>
    <row r="7" spans="1:37" ht="18.75" x14ac:dyDescent="0.25">
      <c r="A7" s="9"/>
      <c r="B7" s="9"/>
      <c r="C7" s="9"/>
      <c r="D7" s="9"/>
      <c r="E7" s="9"/>
      <c r="F7" s="9"/>
      <c r="G7" s="9"/>
      <c r="H7" s="9"/>
      <c r="I7" s="9"/>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row>
    <row r="8" spans="1:37" x14ac:dyDescent="0.25">
      <c r="A8" s="266" t="str">
        <f>'1. паспорт местоположение'!A9:C9</f>
        <v xml:space="preserve">Общество с ограниченной ответственностью "СИСТЕМА" </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row>
    <row r="9" spans="1:37" ht="18.75" customHeight="1" x14ac:dyDescent="0.25">
      <c r="A9" s="252" t="s">
        <v>5</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row>
    <row r="10" spans="1:37" ht="18.75" x14ac:dyDescent="0.25">
      <c r="A10" s="9"/>
      <c r="B10" s="9"/>
      <c r="C10" s="9"/>
      <c r="D10" s="9"/>
      <c r="E10" s="9"/>
      <c r="F10" s="9"/>
      <c r="G10" s="9"/>
      <c r="H10" s="9"/>
      <c r="I10" s="9"/>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row>
    <row r="11" spans="1:37" x14ac:dyDescent="0.25">
      <c r="A11" s="267" t="str">
        <f>'1. паспорт местоположение'!A12:C12</f>
        <v>P_1.2.2.1_6</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row>
    <row r="12" spans="1:37" x14ac:dyDescent="0.25">
      <c r="A12" s="252" t="s">
        <v>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row>
    <row r="13" spans="1:37" ht="16.5" customHeight="1" x14ac:dyDescent="0.3">
      <c r="A13" s="8"/>
      <c r="B13" s="8"/>
      <c r="C13" s="8"/>
      <c r="D13" s="8"/>
      <c r="E13" s="8"/>
      <c r="F13" s="8"/>
      <c r="G13" s="8"/>
      <c r="H13" s="8"/>
      <c r="I13" s="8"/>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row>
    <row r="14" spans="1:37" ht="52.5" customHeight="1" x14ac:dyDescent="0.25">
      <c r="A14" s="266"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row>
    <row r="15" spans="1:37" ht="15.75" customHeight="1" x14ac:dyDescent="0.25">
      <c r="A15" s="252" t="s">
        <v>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row>
    <row r="16" spans="1:37"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row>
    <row r="18" spans="1:40" x14ac:dyDescent="0.25">
      <c r="A18" s="384" t="s">
        <v>451</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row>
    <row r="20" spans="1:40" ht="33" customHeight="1" x14ac:dyDescent="0.25">
      <c r="A20" s="373" t="s">
        <v>185</v>
      </c>
      <c r="B20" s="373" t="s">
        <v>184</v>
      </c>
      <c r="C20" s="371" t="s">
        <v>183</v>
      </c>
      <c r="D20" s="371"/>
      <c r="E20" s="376" t="s">
        <v>182</v>
      </c>
      <c r="F20" s="376"/>
      <c r="G20" s="373" t="s">
        <v>503</v>
      </c>
      <c r="H20" s="390" t="s">
        <v>495</v>
      </c>
      <c r="I20" s="391"/>
      <c r="J20" s="391"/>
      <c r="K20" s="391"/>
      <c r="L20" s="381" t="s">
        <v>496</v>
      </c>
      <c r="M20" s="382"/>
      <c r="N20" s="382"/>
      <c r="O20" s="382"/>
      <c r="P20" s="381" t="s">
        <v>497</v>
      </c>
      <c r="Q20" s="382"/>
      <c r="R20" s="382"/>
      <c r="S20" s="382"/>
      <c r="T20" s="381" t="s">
        <v>498</v>
      </c>
      <c r="U20" s="382"/>
      <c r="V20" s="382"/>
      <c r="W20" s="382"/>
      <c r="X20" s="381" t="s">
        <v>499</v>
      </c>
      <c r="Y20" s="382"/>
      <c r="Z20" s="382"/>
      <c r="AA20" s="382"/>
      <c r="AB20" s="381" t="s">
        <v>500</v>
      </c>
      <c r="AC20" s="382"/>
      <c r="AD20" s="382"/>
      <c r="AE20" s="382"/>
      <c r="AF20" s="381" t="s">
        <v>501</v>
      </c>
      <c r="AG20" s="382"/>
      <c r="AH20" s="382"/>
      <c r="AI20" s="382"/>
      <c r="AJ20" s="385" t="s">
        <v>181</v>
      </c>
      <c r="AK20" s="386"/>
      <c r="AL20" s="55"/>
      <c r="AM20" s="55"/>
      <c r="AN20" s="55"/>
    </row>
    <row r="21" spans="1:40" ht="99.75" customHeight="1" x14ac:dyDescent="0.25">
      <c r="A21" s="374"/>
      <c r="B21" s="374"/>
      <c r="C21" s="371"/>
      <c r="D21" s="371"/>
      <c r="E21" s="376"/>
      <c r="F21" s="376"/>
      <c r="G21" s="374"/>
      <c r="H21" s="389" t="s">
        <v>1</v>
      </c>
      <c r="I21" s="389"/>
      <c r="J21" s="389" t="s">
        <v>8</v>
      </c>
      <c r="K21" s="389"/>
      <c r="L21" s="371" t="s">
        <v>1</v>
      </c>
      <c r="M21" s="371"/>
      <c r="N21" s="371" t="s">
        <v>179</v>
      </c>
      <c r="O21" s="371"/>
      <c r="P21" s="371" t="s">
        <v>1</v>
      </c>
      <c r="Q21" s="371"/>
      <c r="R21" s="371" t="s">
        <v>179</v>
      </c>
      <c r="S21" s="371"/>
      <c r="T21" s="371" t="s">
        <v>1</v>
      </c>
      <c r="U21" s="371"/>
      <c r="V21" s="371" t="s">
        <v>179</v>
      </c>
      <c r="W21" s="371"/>
      <c r="X21" s="371" t="s">
        <v>1</v>
      </c>
      <c r="Y21" s="371"/>
      <c r="Z21" s="371" t="s">
        <v>179</v>
      </c>
      <c r="AA21" s="371"/>
      <c r="AB21" s="371" t="s">
        <v>1</v>
      </c>
      <c r="AC21" s="371"/>
      <c r="AD21" s="371" t="s">
        <v>179</v>
      </c>
      <c r="AE21" s="371"/>
      <c r="AF21" s="371" t="s">
        <v>1</v>
      </c>
      <c r="AG21" s="371"/>
      <c r="AH21" s="371" t="s">
        <v>179</v>
      </c>
      <c r="AI21" s="371"/>
      <c r="AJ21" s="387"/>
      <c r="AK21" s="388"/>
    </row>
    <row r="22" spans="1:40" ht="89.25" customHeight="1" x14ac:dyDescent="0.25">
      <c r="A22" s="375"/>
      <c r="B22" s="375"/>
      <c r="C22" s="53" t="s">
        <v>1</v>
      </c>
      <c r="D22" s="53" t="s">
        <v>179</v>
      </c>
      <c r="E22" s="54" t="s">
        <v>504</v>
      </c>
      <c r="F22" s="54" t="s">
        <v>505</v>
      </c>
      <c r="G22" s="375"/>
      <c r="H22" s="231" t="s">
        <v>432</v>
      </c>
      <c r="I22" s="231" t="s">
        <v>433</v>
      </c>
      <c r="J22" s="231" t="s">
        <v>432</v>
      </c>
      <c r="K22" s="231" t="s">
        <v>433</v>
      </c>
      <c r="L22" s="179" t="s">
        <v>432</v>
      </c>
      <c r="M22" s="179" t="s">
        <v>433</v>
      </c>
      <c r="N22" s="179" t="s">
        <v>432</v>
      </c>
      <c r="O22" s="179" t="s">
        <v>433</v>
      </c>
      <c r="P22" s="179" t="s">
        <v>432</v>
      </c>
      <c r="Q22" s="179" t="s">
        <v>433</v>
      </c>
      <c r="R22" s="179" t="s">
        <v>432</v>
      </c>
      <c r="S22" s="179" t="s">
        <v>433</v>
      </c>
      <c r="T22" s="179" t="s">
        <v>432</v>
      </c>
      <c r="U22" s="179" t="s">
        <v>433</v>
      </c>
      <c r="V22" s="179" t="s">
        <v>432</v>
      </c>
      <c r="W22" s="179" t="s">
        <v>433</v>
      </c>
      <c r="X22" s="179" t="s">
        <v>432</v>
      </c>
      <c r="Y22" s="179" t="s">
        <v>433</v>
      </c>
      <c r="Z22" s="179" t="s">
        <v>432</v>
      </c>
      <c r="AA22" s="179" t="s">
        <v>433</v>
      </c>
      <c r="AB22" s="179" t="s">
        <v>432</v>
      </c>
      <c r="AC22" s="179" t="s">
        <v>433</v>
      </c>
      <c r="AD22" s="179" t="s">
        <v>432</v>
      </c>
      <c r="AE22" s="179" t="s">
        <v>433</v>
      </c>
      <c r="AF22" s="179" t="s">
        <v>432</v>
      </c>
      <c r="AG22" s="179" t="s">
        <v>433</v>
      </c>
      <c r="AH22" s="179" t="s">
        <v>432</v>
      </c>
      <c r="AI22" s="179" t="s">
        <v>433</v>
      </c>
      <c r="AJ22" s="53" t="s">
        <v>180</v>
      </c>
      <c r="AK22" s="240" t="s">
        <v>8</v>
      </c>
    </row>
    <row r="23" spans="1:40" ht="19.5" customHeight="1" x14ac:dyDescent="0.25">
      <c r="A23" s="46">
        <v>1</v>
      </c>
      <c r="B23" s="46">
        <v>2</v>
      </c>
      <c r="C23" s="46">
        <v>3</v>
      </c>
      <c r="D23" s="46">
        <v>4</v>
      </c>
      <c r="E23" s="46">
        <v>5</v>
      </c>
      <c r="F23" s="46">
        <v>6</v>
      </c>
      <c r="G23" s="46">
        <v>7</v>
      </c>
      <c r="H23" s="231">
        <v>8</v>
      </c>
      <c r="I23" s="231">
        <v>9</v>
      </c>
      <c r="J23" s="231">
        <v>10</v>
      </c>
      <c r="K23" s="231">
        <v>11</v>
      </c>
      <c r="L23" s="46">
        <v>12</v>
      </c>
      <c r="M23" s="46">
        <v>13</v>
      </c>
      <c r="N23" s="46">
        <v>14</v>
      </c>
      <c r="O23" s="46">
        <v>15</v>
      </c>
      <c r="P23" s="46">
        <v>16</v>
      </c>
      <c r="Q23" s="46">
        <v>17</v>
      </c>
      <c r="R23" s="46">
        <v>18</v>
      </c>
      <c r="S23" s="46">
        <v>19</v>
      </c>
      <c r="T23" s="46">
        <v>20</v>
      </c>
      <c r="U23" s="46">
        <v>21</v>
      </c>
      <c r="V23" s="46">
        <v>22</v>
      </c>
      <c r="W23" s="46">
        <v>23</v>
      </c>
      <c r="X23" s="46">
        <v>24</v>
      </c>
      <c r="Y23" s="46">
        <v>25</v>
      </c>
      <c r="Z23" s="46">
        <v>26</v>
      </c>
      <c r="AA23" s="46">
        <v>27</v>
      </c>
      <c r="AB23" s="46">
        <v>28</v>
      </c>
      <c r="AC23" s="46">
        <v>29</v>
      </c>
      <c r="AD23" s="46">
        <v>30</v>
      </c>
      <c r="AE23" s="46">
        <v>31</v>
      </c>
      <c r="AF23" s="46">
        <v>32</v>
      </c>
      <c r="AG23" s="46">
        <v>33</v>
      </c>
      <c r="AH23" s="46">
        <v>34</v>
      </c>
      <c r="AI23" s="46">
        <v>35</v>
      </c>
      <c r="AJ23" s="46">
        <v>36</v>
      </c>
      <c r="AK23" s="231">
        <v>37</v>
      </c>
    </row>
    <row r="24" spans="1:40" ht="47.25" customHeight="1" x14ac:dyDescent="0.25">
      <c r="A24" s="51">
        <v>1</v>
      </c>
      <c r="B24" s="228" t="s">
        <v>178</v>
      </c>
      <c r="C24" s="229">
        <f>'1. паспорт местоположение'!C48</f>
        <v>3.3272031908812036</v>
      </c>
      <c r="D24" s="229" t="s">
        <v>489</v>
      </c>
      <c r="E24" s="230" t="s">
        <v>489</v>
      </c>
      <c r="F24" s="230">
        <f>C24</f>
        <v>3.3272031908812036</v>
      </c>
      <c r="G24" s="229" t="s">
        <v>489</v>
      </c>
      <c r="H24" s="229">
        <v>0</v>
      </c>
      <c r="I24" s="229" t="s">
        <v>489</v>
      </c>
      <c r="J24" s="229">
        <v>0</v>
      </c>
      <c r="K24" s="229" t="s">
        <v>489</v>
      </c>
      <c r="L24" s="231" t="s">
        <v>489</v>
      </c>
      <c r="M24" s="229" t="s">
        <v>489</v>
      </c>
      <c r="N24" s="229" t="s">
        <v>489</v>
      </c>
      <c r="O24" s="229" t="s">
        <v>489</v>
      </c>
      <c r="P24" s="229" t="s">
        <v>489</v>
      </c>
      <c r="Q24" s="229" t="s">
        <v>489</v>
      </c>
      <c r="R24" s="229" t="s">
        <v>489</v>
      </c>
      <c r="S24" s="229" t="s">
        <v>489</v>
      </c>
      <c r="T24" s="229" t="s">
        <v>489</v>
      </c>
      <c r="U24" s="229" t="s">
        <v>489</v>
      </c>
      <c r="V24" s="229" t="s">
        <v>489</v>
      </c>
      <c r="W24" s="229" t="s">
        <v>489</v>
      </c>
      <c r="X24" s="229" t="s">
        <v>489</v>
      </c>
      <c r="Y24" s="52" t="s">
        <v>489</v>
      </c>
      <c r="Z24" s="52" t="s">
        <v>489</v>
      </c>
      <c r="AA24" s="52" t="s">
        <v>489</v>
      </c>
      <c r="AB24" s="52" t="s">
        <v>489</v>
      </c>
      <c r="AC24" s="52" t="s">
        <v>489</v>
      </c>
      <c r="AD24" s="52" t="s">
        <v>489</v>
      </c>
      <c r="AE24" s="52" t="s">
        <v>489</v>
      </c>
      <c r="AF24" s="52">
        <f>$C24</f>
        <v>3.3272031908812036</v>
      </c>
      <c r="AG24" s="52" t="s">
        <v>506</v>
      </c>
      <c r="AH24" s="52" t="s">
        <v>489</v>
      </c>
      <c r="AI24" s="52" t="s">
        <v>489</v>
      </c>
      <c r="AJ24" s="52">
        <f>$C24</f>
        <v>3.3272031908812036</v>
      </c>
      <c r="AK24" s="229">
        <v>0</v>
      </c>
      <c r="AL24" s="134"/>
    </row>
    <row r="25" spans="1:40" ht="24" customHeight="1" x14ac:dyDescent="0.25">
      <c r="A25" s="48" t="s">
        <v>177</v>
      </c>
      <c r="B25" s="232" t="s">
        <v>176</v>
      </c>
      <c r="C25" s="229" t="s">
        <v>489</v>
      </c>
      <c r="D25" s="229" t="s">
        <v>489</v>
      </c>
      <c r="E25" s="229" t="s">
        <v>489</v>
      </c>
      <c r="F25" s="229" t="s">
        <v>489</v>
      </c>
      <c r="G25" s="229" t="s">
        <v>489</v>
      </c>
      <c r="H25" s="231" t="s">
        <v>489</v>
      </c>
      <c r="I25" s="231" t="s">
        <v>489</v>
      </c>
      <c r="J25" s="231" t="s">
        <v>489</v>
      </c>
      <c r="K25" s="231" t="s">
        <v>489</v>
      </c>
      <c r="L25" s="231" t="s">
        <v>489</v>
      </c>
      <c r="M25" s="229" t="s">
        <v>489</v>
      </c>
      <c r="N25" s="229" t="s">
        <v>489</v>
      </c>
      <c r="O25" s="229" t="s">
        <v>489</v>
      </c>
      <c r="P25" s="229" t="s">
        <v>489</v>
      </c>
      <c r="Q25" s="229" t="s">
        <v>489</v>
      </c>
      <c r="R25" s="229" t="s">
        <v>489</v>
      </c>
      <c r="S25" s="229" t="s">
        <v>489</v>
      </c>
      <c r="T25" s="229" t="s">
        <v>489</v>
      </c>
      <c r="U25" s="229" t="s">
        <v>489</v>
      </c>
      <c r="V25" s="229" t="s">
        <v>489</v>
      </c>
      <c r="W25" s="229" t="s">
        <v>489</v>
      </c>
      <c r="X25" s="229" t="s">
        <v>489</v>
      </c>
      <c r="Y25" s="52" t="s">
        <v>489</v>
      </c>
      <c r="Z25" s="52" t="s">
        <v>489</v>
      </c>
      <c r="AA25" s="52" t="s">
        <v>489</v>
      </c>
      <c r="AB25" s="52" t="s">
        <v>489</v>
      </c>
      <c r="AC25" s="52" t="s">
        <v>489</v>
      </c>
      <c r="AD25" s="52" t="s">
        <v>489</v>
      </c>
      <c r="AE25" s="52" t="s">
        <v>489</v>
      </c>
      <c r="AF25" s="52" t="s">
        <v>489</v>
      </c>
      <c r="AG25" s="52" t="s">
        <v>489</v>
      </c>
      <c r="AH25" s="52" t="s">
        <v>489</v>
      </c>
      <c r="AI25" s="52" t="s">
        <v>489</v>
      </c>
      <c r="AJ25" s="52" t="s">
        <v>489</v>
      </c>
      <c r="AK25" s="231" t="s">
        <v>489</v>
      </c>
    </row>
    <row r="26" spans="1:40" x14ac:dyDescent="0.25">
      <c r="A26" s="48" t="s">
        <v>175</v>
      </c>
      <c r="B26" s="232" t="s">
        <v>174</v>
      </c>
      <c r="C26" s="229" t="s">
        <v>489</v>
      </c>
      <c r="D26" s="229" t="s">
        <v>489</v>
      </c>
      <c r="E26" s="229" t="s">
        <v>489</v>
      </c>
      <c r="F26" s="229" t="s">
        <v>489</v>
      </c>
      <c r="G26" s="229" t="s">
        <v>489</v>
      </c>
      <c r="H26" s="231" t="s">
        <v>489</v>
      </c>
      <c r="I26" s="231" t="s">
        <v>489</v>
      </c>
      <c r="J26" s="231" t="s">
        <v>489</v>
      </c>
      <c r="K26" s="231" t="s">
        <v>489</v>
      </c>
      <c r="L26" s="231" t="s">
        <v>489</v>
      </c>
      <c r="M26" s="229" t="s">
        <v>489</v>
      </c>
      <c r="N26" s="229" t="s">
        <v>489</v>
      </c>
      <c r="O26" s="229" t="s">
        <v>489</v>
      </c>
      <c r="P26" s="229" t="s">
        <v>489</v>
      </c>
      <c r="Q26" s="229" t="s">
        <v>489</v>
      </c>
      <c r="R26" s="229" t="s">
        <v>489</v>
      </c>
      <c r="S26" s="229" t="s">
        <v>489</v>
      </c>
      <c r="T26" s="229" t="s">
        <v>489</v>
      </c>
      <c r="U26" s="229" t="s">
        <v>489</v>
      </c>
      <c r="V26" s="229" t="s">
        <v>489</v>
      </c>
      <c r="W26" s="229" t="s">
        <v>489</v>
      </c>
      <c r="X26" s="229" t="s">
        <v>489</v>
      </c>
      <c r="Y26" s="52" t="s">
        <v>489</v>
      </c>
      <c r="Z26" s="52" t="s">
        <v>489</v>
      </c>
      <c r="AA26" s="52" t="s">
        <v>489</v>
      </c>
      <c r="AB26" s="52" t="s">
        <v>489</v>
      </c>
      <c r="AC26" s="52" t="s">
        <v>489</v>
      </c>
      <c r="AD26" s="52" t="s">
        <v>489</v>
      </c>
      <c r="AE26" s="52" t="s">
        <v>489</v>
      </c>
      <c r="AF26" s="52" t="s">
        <v>489</v>
      </c>
      <c r="AG26" s="52" t="s">
        <v>489</v>
      </c>
      <c r="AH26" s="52" t="s">
        <v>489</v>
      </c>
      <c r="AI26" s="52" t="s">
        <v>489</v>
      </c>
      <c r="AJ26" s="52" t="s">
        <v>489</v>
      </c>
      <c r="AK26" s="231" t="s">
        <v>489</v>
      </c>
    </row>
    <row r="27" spans="1:40" ht="31.5" x14ac:dyDescent="0.25">
      <c r="A27" s="48" t="s">
        <v>173</v>
      </c>
      <c r="B27" s="232" t="s">
        <v>388</v>
      </c>
      <c r="C27" s="229">
        <f t="shared" ref="C27:AI27" si="0">C24</f>
        <v>3.3272031908812036</v>
      </c>
      <c r="D27" s="229" t="str">
        <f t="shared" si="0"/>
        <v>нд</v>
      </c>
      <c r="E27" s="229" t="str">
        <f t="shared" si="0"/>
        <v>нд</v>
      </c>
      <c r="F27" s="229">
        <f t="shared" si="0"/>
        <v>3.3272031908812036</v>
      </c>
      <c r="G27" s="229" t="str">
        <f t="shared" si="0"/>
        <v>нд</v>
      </c>
      <c r="H27" s="229">
        <v>0</v>
      </c>
      <c r="I27" s="231" t="str">
        <f t="shared" ref="I27:K27" si="1">I24</f>
        <v>нд</v>
      </c>
      <c r="J27" s="229">
        <v>0</v>
      </c>
      <c r="K27" s="231" t="str">
        <f t="shared" si="1"/>
        <v>нд</v>
      </c>
      <c r="L27" s="231" t="s">
        <v>489</v>
      </c>
      <c r="M27" s="229" t="s">
        <v>489</v>
      </c>
      <c r="N27" s="229" t="str">
        <f t="shared" si="0"/>
        <v>нд</v>
      </c>
      <c r="O27" s="229" t="str">
        <f t="shared" si="0"/>
        <v>нд</v>
      </c>
      <c r="P27" s="229" t="str">
        <f t="shared" si="0"/>
        <v>нд</v>
      </c>
      <c r="Q27" s="229" t="str">
        <f t="shared" si="0"/>
        <v>нд</v>
      </c>
      <c r="R27" s="229" t="str">
        <f t="shared" si="0"/>
        <v>нд</v>
      </c>
      <c r="S27" s="229" t="str">
        <f t="shared" si="0"/>
        <v>нд</v>
      </c>
      <c r="T27" s="229" t="str">
        <f t="shared" si="0"/>
        <v>нд</v>
      </c>
      <c r="U27" s="229" t="str">
        <f t="shared" si="0"/>
        <v>нд</v>
      </c>
      <c r="V27" s="229" t="str">
        <f t="shared" si="0"/>
        <v>нд</v>
      </c>
      <c r="W27" s="229" t="str">
        <f t="shared" si="0"/>
        <v>нд</v>
      </c>
      <c r="X27" s="229" t="str">
        <f t="shared" si="0"/>
        <v>нд</v>
      </c>
      <c r="Y27" s="52" t="str">
        <f t="shared" si="0"/>
        <v>нд</v>
      </c>
      <c r="Z27" s="52" t="str">
        <f t="shared" si="0"/>
        <v>нд</v>
      </c>
      <c r="AA27" s="52" t="str">
        <f t="shared" si="0"/>
        <v>нд</v>
      </c>
      <c r="AB27" s="52" t="str">
        <f t="shared" si="0"/>
        <v>нд</v>
      </c>
      <c r="AC27" s="52" t="str">
        <f t="shared" si="0"/>
        <v>нд</v>
      </c>
      <c r="AD27" s="52" t="str">
        <f t="shared" si="0"/>
        <v>нд</v>
      </c>
      <c r="AE27" s="52" t="str">
        <f t="shared" si="0"/>
        <v>нд</v>
      </c>
      <c r="AF27" s="52">
        <f>$C27</f>
        <v>3.3272031908812036</v>
      </c>
      <c r="AG27" s="46" t="s">
        <v>506</v>
      </c>
      <c r="AH27" s="52" t="str">
        <f t="shared" si="0"/>
        <v>нд</v>
      </c>
      <c r="AI27" s="52" t="str">
        <f t="shared" si="0"/>
        <v>нд</v>
      </c>
      <c r="AJ27" s="52">
        <f>$C27</f>
        <v>3.3272031908812036</v>
      </c>
      <c r="AK27" s="229">
        <v>0</v>
      </c>
    </row>
    <row r="28" spans="1:40" x14ac:dyDescent="0.25">
      <c r="A28" s="48" t="s">
        <v>172</v>
      </c>
      <c r="B28" s="232" t="s">
        <v>171</v>
      </c>
      <c r="C28" s="231" t="s">
        <v>489</v>
      </c>
      <c r="D28" s="231" t="s">
        <v>489</v>
      </c>
      <c r="E28" s="231" t="s">
        <v>489</v>
      </c>
      <c r="F28" s="231" t="s">
        <v>489</v>
      </c>
      <c r="G28" s="231" t="s">
        <v>489</v>
      </c>
      <c r="H28" s="231" t="s">
        <v>489</v>
      </c>
      <c r="I28" s="231" t="s">
        <v>489</v>
      </c>
      <c r="J28" s="231" t="s">
        <v>489</v>
      </c>
      <c r="K28" s="231" t="s">
        <v>489</v>
      </c>
      <c r="L28" s="231" t="s">
        <v>489</v>
      </c>
      <c r="M28" s="229" t="s">
        <v>489</v>
      </c>
      <c r="N28" s="231" t="s">
        <v>489</v>
      </c>
      <c r="O28" s="231" t="s">
        <v>489</v>
      </c>
      <c r="P28" s="231" t="s">
        <v>489</v>
      </c>
      <c r="Q28" s="231" t="s">
        <v>489</v>
      </c>
      <c r="R28" s="231" t="s">
        <v>489</v>
      </c>
      <c r="S28" s="231" t="s">
        <v>489</v>
      </c>
      <c r="T28" s="231" t="s">
        <v>489</v>
      </c>
      <c r="U28" s="231" t="s">
        <v>489</v>
      </c>
      <c r="V28" s="231" t="s">
        <v>489</v>
      </c>
      <c r="W28" s="231" t="s">
        <v>489</v>
      </c>
      <c r="X28" s="231" t="s">
        <v>489</v>
      </c>
      <c r="Y28" s="46" t="s">
        <v>489</v>
      </c>
      <c r="Z28" s="46" t="s">
        <v>489</v>
      </c>
      <c r="AA28" s="46" t="s">
        <v>489</v>
      </c>
      <c r="AB28" s="46" t="s">
        <v>489</v>
      </c>
      <c r="AC28" s="46" t="s">
        <v>489</v>
      </c>
      <c r="AD28" s="46" t="s">
        <v>489</v>
      </c>
      <c r="AE28" s="46" t="s">
        <v>489</v>
      </c>
      <c r="AF28" s="46" t="s">
        <v>489</v>
      </c>
      <c r="AG28" s="46" t="s">
        <v>489</v>
      </c>
      <c r="AH28" s="46" t="s">
        <v>489</v>
      </c>
      <c r="AI28" s="46" t="s">
        <v>489</v>
      </c>
      <c r="AJ28" s="46" t="s">
        <v>489</v>
      </c>
      <c r="AK28" s="231" t="s">
        <v>489</v>
      </c>
    </row>
    <row r="29" spans="1:40" x14ac:dyDescent="0.25">
      <c r="A29" s="48" t="s">
        <v>170</v>
      </c>
      <c r="B29" s="233" t="s">
        <v>169</v>
      </c>
      <c r="C29" s="231" t="s">
        <v>489</v>
      </c>
      <c r="D29" s="231" t="s">
        <v>489</v>
      </c>
      <c r="E29" s="231" t="s">
        <v>489</v>
      </c>
      <c r="F29" s="231" t="s">
        <v>489</v>
      </c>
      <c r="G29" s="231" t="s">
        <v>489</v>
      </c>
      <c r="H29" s="231" t="s">
        <v>489</v>
      </c>
      <c r="I29" s="231" t="s">
        <v>489</v>
      </c>
      <c r="J29" s="231" t="s">
        <v>489</v>
      </c>
      <c r="K29" s="231" t="s">
        <v>489</v>
      </c>
      <c r="L29" s="231" t="s">
        <v>489</v>
      </c>
      <c r="M29" s="229" t="s">
        <v>489</v>
      </c>
      <c r="N29" s="231" t="s">
        <v>489</v>
      </c>
      <c r="O29" s="231" t="s">
        <v>489</v>
      </c>
      <c r="P29" s="231" t="s">
        <v>489</v>
      </c>
      <c r="Q29" s="231" t="s">
        <v>489</v>
      </c>
      <c r="R29" s="231" t="s">
        <v>489</v>
      </c>
      <c r="S29" s="231" t="s">
        <v>489</v>
      </c>
      <c r="T29" s="231" t="s">
        <v>489</v>
      </c>
      <c r="U29" s="231" t="s">
        <v>489</v>
      </c>
      <c r="V29" s="231" t="s">
        <v>489</v>
      </c>
      <c r="W29" s="231" t="s">
        <v>489</v>
      </c>
      <c r="X29" s="231" t="s">
        <v>489</v>
      </c>
      <c r="Y29" s="46" t="s">
        <v>489</v>
      </c>
      <c r="Z29" s="46" t="s">
        <v>489</v>
      </c>
      <c r="AA29" s="46" t="s">
        <v>489</v>
      </c>
      <c r="AB29" s="46" t="s">
        <v>489</v>
      </c>
      <c r="AC29" s="46" t="s">
        <v>489</v>
      </c>
      <c r="AD29" s="46" t="s">
        <v>489</v>
      </c>
      <c r="AE29" s="46" t="s">
        <v>489</v>
      </c>
      <c r="AF29" s="46" t="s">
        <v>489</v>
      </c>
      <c r="AG29" s="46" t="s">
        <v>489</v>
      </c>
      <c r="AH29" s="46" t="s">
        <v>489</v>
      </c>
      <c r="AI29" s="46" t="s">
        <v>489</v>
      </c>
      <c r="AJ29" s="46" t="s">
        <v>489</v>
      </c>
      <c r="AK29" s="231" t="s">
        <v>489</v>
      </c>
    </row>
    <row r="30" spans="1:40" ht="47.25" x14ac:dyDescent="0.25">
      <c r="A30" s="51" t="s">
        <v>60</v>
      </c>
      <c r="B30" s="228" t="s">
        <v>168</v>
      </c>
      <c r="C30" s="229">
        <f>C31+C32+C34</f>
        <v>2.7726693257343364</v>
      </c>
      <c r="D30" s="231" t="str">
        <f t="shared" ref="D30" si="2">D27</f>
        <v>нд</v>
      </c>
      <c r="E30" s="231" t="s">
        <v>489</v>
      </c>
      <c r="F30" s="229">
        <f>F31+F32+F34</f>
        <v>2.7726693257343364</v>
      </c>
      <c r="G30" s="231" t="s">
        <v>489</v>
      </c>
      <c r="H30" s="229">
        <v>0</v>
      </c>
      <c r="I30" s="231" t="s">
        <v>489</v>
      </c>
      <c r="J30" s="229">
        <v>0</v>
      </c>
      <c r="K30" s="231" t="s">
        <v>489</v>
      </c>
      <c r="L30" s="231" t="s">
        <v>489</v>
      </c>
      <c r="M30" s="229" t="s">
        <v>489</v>
      </c>
      <c r="N30" s="231" t="s">
        <v>489</v>
      </c>
      <c r="O30" s="231" t="s">
        <v>489</v>
      </c>
      <c r="P30" s="231" t="s">
        <v>489</v>
      </c>
      <c r="Q30" s="231" t="s">
        <v>489</v>
      </c>
      <c r="R30" s="231" t="s">
        <v>489</v>
      </c>
      <c r="S30" s="231" t="s">
        <v>489</v>
      </c>
      <c r="T30" s="231" t="s">
        <v>489</v>
      </c>
      <c r="U30" s="231" t="s">
        <v>489</v>
      </c>
      <c r="V30" s="231" t="s">
        <v>489</v>
      </c>
      <c r="W30" s="231" t="s">
        <v>489</v>
      </c>
      <c r="X30" s="231" t="s">
        <v>489</v>
      </c>
      <c r="Y30" s="46" t="s">
        <v>489</v>
      </c>
      <c r="Z30" s="46" t="s">
        <v>489</v>
      </c>
      <c r="AA30" s="46" t="s">
        <v>489</v>
      </c>
      <c r="AB30" s="46" t="s">
        <v>489</v>
      </c>
      <c r="AC30" s="46" t="s">
        <v>489</v>
      </c>
      <c r="AD30" s="46" t="s">
        <v>489</v>
      </c>
      <c r="AE30" s="46" t="s">
        <v>489</v>
      </c>
      <c r="AF30" s="52">
        <f>$C30</f>
        <v>2.7726693257343364</v>
      </c>
      <c r="AG30" s="52" t="s">
        <v>506</v>
      </c>
      <c r="AH30" s="46" t="s">
        <v>489</v>
      </c>
      <c r="AI30" s="46" t="s">
        <v>489</v>
      </c>
      <c r="AJ30" s="52">
        <f>$C30</f>
        <v>2.7726693257343364</v>
      </c>
      <c r="AK30" s="229">
        <v>0</v>
      </c>
    </row>
    <row r="31" spans="1:40" x14ac:dyDescent="0.25">
      <c r="A31" s="51" t="s">
        <v>167</v>
      </c>
      <c r="B31" s="232" t="s">
        <v>166</v>
      </c>
      <c r="C31" s="229">
        <v>0.65812022295527139</v>
      </c>
      <c r="D31" s="231" t="str">
        <f t="shared" ref="D31" si="3">D28</f>
        <v>нд</v>
      </c>
      <c r="E31" s="231" t="s">
        <v>489</v>
      </c>
      <c r="F31" s="229">
        <f>C31</f>
        <v>0.65812022295527139</v>
      </c>
      <c r="G31" s="231" t="s">
        <v>489</v>
      </c>
      <c r="H31" s="229">
        <v>0</v>
      </c>
      <c r="I31" s="231" t="s">
        <v>489</v>
      </c>
      <c r="J31" s="229">
        <v>0</v>
      </c>
      <c r="K31" s="231" t="s">
        <v>489</v>
      </c>
      <c r="L31" s="231" t="s">
        <v>489</v>
      </c>
      <c r="M31" s="229" t="s">
        <v>489</v>
      </c>
      <c r="N31" s="231" t="s">
        <v>489</v>
      </c>
      <c r="O31" s="231" t="s">
        <v>489</v>
      </c>
      <c r="P31" s="231" t="s">
        <v>489</v>
      </c>
      <c r="Q31" s="231" t="s">
        <v>489</v>
      </c>
      <c r="R31" s="231" t="s">
        <v>489</v>
      </c>
      <c r="S31" s="231" t="s">
        <v>489</v>
      </c>
      <c r="T31" s="231" t="s">
        <v>489</v>
      </c>
      <c r="U31" s="231" t="s">
        <v>489</v>
      </c>
      <c r="V31" s="231" t="s">
        <v>489</v>
      </c>
      <c r="W31" s="231" t="s">
        <v>489</v>
      </c>
      <c r="X31" s="231" t="s">
        <v>489</v>
      </c>
      <c r="Y31" s="46" t="s">
        <v>489</v>
      </c>
      <c r="Z31" s="46" t="s">
        <v>489</v>
      </c>
      <c r="AA31" s="46" t="s">
        <v>489</v>
      </c>
      <c r="AB31" s="46" t="s">
        <v>489</v>
      </c>
      <c r="AC31" s="46" t="s">
        <v>489</v>
      </c>
      <c r="AD31" s="46" t="s">
        <v>489</v>
      </c>
      <c r="AE31" s="46" t="s">
        <v>489</v>
      </c>
      <c r="AF31" s="52">
        <f>$C31</f>
        <v>0.65812022295527139</v>
      </c>
      <c r="AG31" s="52" t="s">
        <v>506</v>
      </c>
      <c r="AH31" s="46" t="s">
        <v>489</v>
      </c>
      <c r="AI31" s="46" t="s">
        <v>489</v>
      </c>
      <c r="AJ31" s="52">
        <f>$C31</f>
        <v>0.65812022295527139</v>
      </c>
      <c r="AK31" s="229">
        <v>0</v>
      </c>
    </row>
    <row r="32" spans="1:40" ht="31.5" x14ac:dyDescent="0.25">
      <c r="A32" s="51" t="s">
        <v>165</v>
      </c>
      <c r="B32" s="232" t="s">
        <v>164</v>
      </c>
      <c r="C32" s="229">
        <v>1.8094168745123971</v>
      </c>
      <c r="D32" s="231" t="str">
        <f t="shared" ref="D32" si="4">D29</f>
        <v>нд</v>
      </c>
      <c r="E32" s="231" t="s">
        <v>489</v>
      </c>
      <c r="F32" s="229">
        <f>C32</f>
        <v>1.8094168745123971</v>
      </c>
      <c r="G32" s="231" t="s">
        <v>489</v>
      </c>
      <c r="H32" s="229">
        <v>0</v>
      </c>
      <c r="I32" s="231" t="s">
        <v>489</v>
      </c>
      <c r="J32" s="229">
        <v>0</v>
      </c>
      <c r="K32" s="231" t="s">
        <v>489</v>
      </c>
      <c r="L32" s="231" t="s">
        <v>489</v>
      </c>
      <c r="M32" s="229" t="s">
        <v>489</v>
      </c>
      <c r="N32" s="231" t="s">
        <v>489</v>
      </c>
      <c r="O32" s="231" t="s">
        <v>489</v>
      </c>
      <c r="P32" s="231" t="s">
        <v>489</v>
      </c>
      <c r="Q32" s="231" t="s">
        <v>489</v>
      </c>
      <c r="R32" s="231" t="s">
        <v>489</v>
      </c>
      <c r="S32" s="231" t="s">
        <v>489</v>
      </c>
      <c r="T32" s="231" t="s">
        <v>489</v>
      </c>
      <c r="U32" s="231" t="s">
        <v>489</v>
      </c>
      <c r="V32" s="231" t="s">
        <v>489</v>
      </c>
      <c r="W32" s="231" t="s">
        <v>489</v>
      </c>
      <c r="X32" s="231" t="s">
        <v>489</v>
      </c>
      <c r="Y32" s="46" t="s">
        <v>489</v>
      </c>
      <c r="Z32" s="46" t="s">
        <v>489</v>
      </c>
      <c r="AA32" s="46" t="s">
        <v>489</v>
      </c>
      <c r="AB32" s="46" t="s">
        <v>489</v>
      </c>
      <c r="AC32" s="46" t="s">
        <v>489</v>
      </c>
      <c r="AD32" s="46" t="s">
        <v>489</v>
      </c>
      <c r="AE32" s="46" t="s">
        <v>489</v>
      </c>
      <c r="AF32" s="52">
        <f>$C32</f>
        <v>1.8094168745123971</v>
      </c>
      <c r="AG32" s="52" t="s">
        <v>506</v>
      </c>
      <c r="AH32" s="46" t="s">
        <v>489</v>
      </c>
      <c r="AI32" s="46" t="s">
        <v>489</v>
      </c>
      <c r="AJ32" s="52">
        <f>$C32</f>
        <v>1.8094168745123971</v>
      </c>
      <c r="AK32" s="229">
        <v>0</v>
      </c>
    </row>
    <row r="33" spans="1:37" x14ac:dyDescent="0.25">
      <c r="A33" s="51" t="s">
        <v>163</v>
      </c>
      <c r="B33" s="232" t="s">
        <v>162</v>
      </c>
      <c r="C33" s="231" t="s">
        <v>489</v>
      </c>
      <c r="D33" s="231" t="str">
        <f t="shared" ref="D33" si="5">D30</f>
        <v>нд</v>
      </c>
      <c r="E33" s="231" t="s">
        <v>489</v>
      </c>
      <c r="F33" s="231" t="s">
        <v>489</v>
      </c>
      <c r="G33" s="231" t="s">
        <v>489</v>
      </c>
      <c r="H33" s="229">
        <v>0</v>
      </c>
      <c r="I33" s="231" t="s">
        <v>489</v>
      </c>
      <c r="J33" s="229">
        <v>0</v>
      </c>
      <c r="K33" s="231" t="s">
        <v>489</v>
      </c>
      <c r="L33" s="231" t="s">
        <v>489</v>
      </c>
      <c r="M33" s="229" t="s">
        <v>489</v>
      </c>
      <c r="N33" s="231" t="s">
        <v>489</v>
      </c>
      <c r="O33" s="231" t="s">
        <v>489</v>
      </c>
      <c r="P33" s="231" t="s">
        <v>489</v>
      </c>
      <c r="Q33" s="231" t="s">
        <v>489</v>
      </c>
      <c r="R33" s="231" t="s">
        <v>489</v>
      </c>
      <c r="S33" s="231" t="s">
        <v>489</v>
      </c>
      <c r="T33" s="231" t="s">
        <v>489</v>
      </c>
      <c r="U33" s="231" t="s">
        <v>489</v>
      </c>
      <c r="V33" s="231" t="s">
        <v>489</v>
      </c>
      <c r="W33" s="231" t="s">
        <v>489</v>
      </c>
      <c r="X33" s="231" t="s">
        <v>489</v>
      </c>
      <c r="Y33" s="46" t="s">
        <v>489</v>
      </c>
      <c r="Z33" s="46" t="s">
        <v>489</v>
      </c>
      <c r="AA33" s="46" t="s">
        <v>489</v>
      </c>
      <c r="AB33" s="46" t="s">
        <v>489</v>
      </c>
      <c r="AC33" s="46" t="s">
        <v>489</v>
      </c>
      <c r="AD33" s="46" t="s">
        <v>489</v>
      </c>
      <c r="AE33" s="46" t="s">
        <v>489</v>
      </c>
      <c r="AF33" s="46" t="s">
        <v>489</v>
      </c>
      <c r="AG33" s="46" t="s">
        <v>489</v>
      </c>
      <c r="AH33" s="46" t="s">
        <v>489</v>
      </c>
      <c r="AI33" s="46" t="s">
        <v>489</v>
      </c>
      <c r="AJ33" s="52" t="s">
        <v>489</v>
      </c>
      <c r="AK33" s="229">
        <v>0</v>
      </c>
    </row>
    <row r="34" spans="1:37" x14ac:dyDescent="0.25">
      <c r="A34" s="51" t="s">
        <v>161</v>
      </c>
      <c r="B34" s="232" t="s">
        <v>160</v>
      </c>
      <c r="C34" s="229">
        <v>0.30513222826666758</v>
      </c>
      <c r="D34" s="231" t="str">
        <f t="shared" ref="D34" si="6">D31</f>
        <v>нд</v>
      </c>
      <c r="E34" s="231" t="s">
        <v>489</v>
      </c>
      <c r="F34" s="229">
        <f>C34</f>
        <v>0.30513222826666758</v>
      </c>
      <c r="G34" s="231" t="s">
        <v>489</v>
      </c>
      <c r="H34" s="229">
        <v>0</v>
      </c>
      <c r="I34" s="231" t="s">
        <v>489</v>
      </c>
      <c r="J34" s="229">
        <v>0</v>
      </c>
      <c r="K34" s="231" t="s">
        <v>489</v>
      </c>
      <c r="L34" s="231" t="s">
        <v>489</v>
      </c>
      <c r="M34" s="229" t="s">
        <v>489</v>
      </c>
      <c r="N34" s="231" t="s">
        <v>489</v>
      </c>
      <c r="O34" s="231" t="s">
        <v>489</v>
      </c>
      <c r="P34" s="231" t="s">
        <v>489</v>
      </c>
      <c r="Q34" s="231" t="s">
        <v>489</v>
      </c>
      <c r="R34" s="231" t="s">
        <v>489</v>
      </c>
      <c r="S34" s="231" t="s">
        <v>489</v>
      </c>
      <c r="T34" s="231" t="s">
        <v>489</v>
      </c>
      <c r="U34" s="231" t="s">
        <v>489</v>
      </c>
      <c r="V34" s="231" t="s">
        <v>489</v>
      </c>
      <c r="W34" s="231" t="s">
        <v>489</v>
      </c>
      <c r="X34" s="231" t="s">
        <v>489</v>
      </c>
      <c r="Y34" s="46" t="s">
        <v>489</v>
      </c>
      <c r="Z34" s="46" t="s">
        <v>489</v>
      </c>
      <c r="AA34" s="46" t="s">
        <v>489</v>
      </c>
      <c r="AB34" s="46" t="s">
        <v>489</v>
      </c>
      <c r="AC34" s="46" t="s">
        <v>489</v>
      </c>
      <c r="AD34" s="46" t="s">
        <v>489</v>
      </c>
      <c r="AE34" s="46" t="s">
        <v>489</v>
      </c>
      <c r="AF34" s="52">
        <f>$C34</f>
        <v>0.30513222826666758</v>
      </c>
      <c r="AG34" s="52" t="s">
        <v>506</v>
      </c>
      <c r="AH34" s="46" t="s">
        <v>489</v>
      </c>
      <c r="AI34" s="46" t="s">
        <v>489</v>
      </c>
      <c r="AJ34" s="52">
        <f>$C34</f>
        <v>0.30513222826666758</v>
      </c>
      <c r="AK34" s="229">
        <v>0</v>
      </c>
    </row>
    <row r="35" spans="1:37" ht="31.5" x14ac:dyDescent="0.25">
      <c r="A35" s="51" t="s">
        <v>59</v>
      </c>
      <c r="B35" s="228" t="s">
        <v>159</v>
      </c>
      <c r="C35" s="231"/>
      <c r="D35" s="234"/>
      <c r="E35" s="231"/>
      <c r="F35" s="231"/>
      <c r="G35" s="231"/>
      <c r="H35" s="231"/>
      <c r="I35" s="231"/>
      <c r="J35" s="231"/>
      <c r="K35" s="231"/>
      <c r="L35" s="231"/>
      <c r="M35" s="229"/>
      <c r="N35" s="231"/>
      <c r="O35" s="231"/>
      <c r="P35" s="231"/>
      <c r="Q35" s="231"/>
      <c r="R35" s="231"/>
      <c r="S35" s="231"/>
      <c r="T35" s="231"/>
      <c r="U35" s="231"/>
      <c r="V35" s="231"/>
      <c r="W35" s="231"/>
      <c r="X35" s="231"/>
      <c r="Y35" s="46"/>
      <c r="Z35" s="46"/>
      <c r="AA35" s="46"/>
      <c r="AB35" s="46"/>
      <c r="AC35" s="46"/>
      <c r="AD35" s="46"/>
      <c r="AE35" s="46"/>
      <c r="AF35" s="46"/>
      <c r="AG35" s="46"/>
      <c r="AH35" s="46"/>
      <c r="AI35" s="46"/>
      <c r="AJ35" s="46"/>
      <c r="AK35" s="46"/>
    </row>
    <row r="36" spans="1:37" ht="31.5" x14ac:dyDescent="0.25">
      <c r="A36" s="48" t="s">
        <v>158</v>
      </c>
      <c r="B36" s="235" t="s">
        <v>157</v>
      </c>
      <c r="C36" s="234" t="s">
        <v>489</v>
      </c>
      <c r="D36" s="234" t="s">
        <v>489</v>
      </c>
      <c r="E36" s="231" t="s">
        <v>489</v>
      </c>
      <c r="F36" s="234" t="s">
        <v>489</v>
      </c>
      <c r="G36" s="231" t="s">
        <v>489</v>
      </c>
      <c r="H36" s="231" t="s">
        <v>489</v>
      </c>
      <c r="I36" s="231" t="s">
        <v>489</v>
      </c>
      <c r="J36" s="231" t="s">
        <v>489</v>
      </c>
      <c r="K36" s="231" t="s">
        <v>489</v>
      </c>
      <c r="L36" s="231" t="s">
        <v>489</v>
      </c>
      <c r="M36" s="231" t="s">
        <v>489</v>
      </c>
      <c r="N36" s="231" t="s">
        <v>489</v>
      </c>
      <c r="O36" s="231" t="s">
        <v>489</v>
      </c>
      <c r="P36" s="231" t="s">
        <v>489</v>
      </c>
      <c r="Q36" s="231" t="s">
        <v>489</v>
      </c>
      <c r="R36" s="231" t="s">
        <v>489</v>
      </c>
      <c r="S36" s="231" t="s">
        <v>489</v>
      </c>
      <c r="T36" s="231" t="s">
        <v>489</v>
      </c>
      <c r="U36" s="231" t="s">
        <v>489</v>
      </c>
      <c r="V36" s="231" t="s">
        <v>489</v>
      </c>
      <c r="W36" s="231" t="s">
        <v>489</v>
      </c>
      <c r="X36" s="231" t="s">
        <v>489</v>
      </c>
      <c r="Y36" s="46" t="s">
        <v>489</v>
      </c>
      <c r="Z36" s="46" t="s">
        <v>489</v>
      </c>
      <c r="AA36" s="46" t="s">
        <v>489</v>
      </c>
      <c r="AB36" s="46" t="s">
        <v>489</v>
      </c>
      <c r="AC36" s="46" t="s">
        <v>489</v>
      </c>
      <c r="AD36" s="46" t="s">
        <v>489</v>
      </c>
      <c r="AE36" s="46" t="s">
        <v>489</v>
      </c>
      <c r="AF36" s="46" t="s">
        <v>489</v>
      </c>
      <c r="AG36" s="46" t="s">
        <v>489</v>
      </c>
      <c r="AH36" s="46" t="s">
        <v>489</v>
      </c>
      <c r="AI36" s="46" t="s">
        <v>489</v>
      </c>
      <c r="AJ36" s="46" t="s">
        <v>489</v>
      </c>
      <c r="AK36" s="46" t="s">
        <v>489</v>
      </c>
    </row>
    <row r="37" spans="1:37" x14ac:dyDescent="0.25">
      <c r="A37" s="48" t="s">
        <v>156</v>
      </c>
      <c r="B37" s="235" t="s">
        <v>146</v>
      </c>
      <c r="C37" s="234" t="s">
        <v>489</v>
      </c>
      <c r="D37" s="234" t="s">
        <v>489</v>
      </c>
      <c r="E37" s="231" t="s">
        <v>489</v>
      </c>
      <c r="F37" s="234" t="s">
        <v>489</v>
      </c>
      <c r="G37" s="231" t="s">
        <v>489</v>
      </c>
      <c r="H37" s="231" t="s">
        <v>489</v>
      </c>
      <c r="I37" s="231" t="s">
        <v>489</v>
      </c>
      <c r="J37" s="231" t="s">
        <v>489</v>
      </c>
      <c r="K37" s="231" t="s">
        <v>489</v>
      </c>
      <c r="L37" s="231" t="s">
        <v>489</v>
      </c>
      <c r="M37" s="231" t="s">
        <v>489</v>
      </c>
      <c r="N37" s="231" t="s">
        <v>489</v>
      </c>
      <c r="O37" s="231" t="s">
        <v>489</v>
      </c>
      <c r="P37" s="231" t="s">
        <v>489</v>
      </c>
      <c r="Q37" s="231" t="s">
        <v>489</v>
      </c>
      <c r="R37" s="231" t="s">
        <v>489</v>
      </c>
      <c r="S37" s="231" t="s">
        <v>489</v>
      </c>
      <c r="T37" s="231" t="s">
        <v>489</v>
      </c>
      <c r="U37" s="231" t="s">
        <v>489</v>
      </c>
      <c r="V37" s="231" t="s">
        <v>489</v>
      </c>
      <c r="W37" s="231" t="s">
        <v>489</v>
      </c>
      <c r="X37" s="231" t="s">
        <v>489</v>
      </c>
      <c r="Y37" s="46" t="s">
        <v>489</v>
      </c>
      <c r="Z37" s="46" t="s">
        <v>489</v>
      </c>
      <c r="AA37" s="46" t="s">
        <v>489</v>
      </c>
      <c r="AB37" s="46" t="s">
        <v>489</v>
      </c>
      <c r="AC37" s="46" t="s">
        <v>489</v>
      </c>
      <c r="AD37" s="46" t="s">
        <v>489</v>
      </c>
      <c r="AE37" s="46" t="s">
        <v>489</v>
      </c>
      <c r="AF37" s="46" t="s">
        <v>489</v>
      </c>
      <c r="AG37" s="46" t="s">
        <v>489</v>
      </c>
      <c r="AH37" s="46" t="s">
        <v>489</v>
      </c>
      <c r="AI37" s="46" t="s">
        <v>489</v>
      </c>
      <c r="AJ37" s="46" t="s">
        <v>489</v>
      </c>
      <c r="AK37" s="46" t="s">
        <v>489</v>
      </c>
    </row>
    <row r="38" spans="1:37" x14ac:dyDescent="0.25">
      <c r="A38" s="48" t="s">
        <v>155</v>
      </c>
      <c r="B38" s="235" t="s">
        <v>144</v>
      </c>
      <c r="C38" s="234" t="s">
        <v>489</v>
      </c>
      <c r="D38" s="234" t="s">
        <v>489</v>
      </c>
      <c r="E38" s="231" t="s">
        <v>489</v>
      </c>
      <c r="F38" s="234" t="s">
        <v>489</v>
      </c>
      <c r="G38" s="231" t="s">
        <v>489</v>
      </c>
      <c r="H38" s="231" t="s">
        <v>489</v>
      </c>
      <c r="I38" s="231" t="s">
        <v>489</v>
      </c>
      <c r="J38" s="231" t="s">
        <v>489</v>
      </c>
      <c r="K38" s="231" t="s">
        <v>489</v>
      </c>
      <c r="L38" s="231" t="s">
        <v>489</v>
      </c>
      <c r="M38" s="231" t="s">
        <v>489</v>
      </c>
      <c r="N38" s="231" t="s">
        <v>489</v>
      </c>
      <c r="O38" s="231" t="s">
        <v>489</v>
      </c>
      <c r="P38" s="231" t="s">
        <v>489</v>
      </c>
      <c r="Q38" s="231" t="s">
        <v>489</v>
      </c>
      <c r="R38" s="231" t="s">
        <v>489</v>
      </c>
      <c r="S38" s="231" t="s">
        <v>489</v>
      </c>
      <c r="T38" s="231" t="s">
        <v>489</v>
      </c>
      <c r="U38" s="231" t="s">
        <v>489</v>
      </c>
      <c r="V38" s="231" t="s">
        <v>489</v>
      </c>
      <c r="W38" s="231" t="s">
        <v>489</v>
      </c>
      <c r="X38" s="231" t="s">
        <v>489</v>
      </c>
      <c r="Y38" s="46" t="s">
        <v>489</v>
      </c>
      <c r="Z38" s="46" t="s">
        <v>489</v>
      </c>
      <c r="AA38" s="46" t="s">
        <v>489</v>
      </c>
      <c r="AB38" s="46" t="s">
        <v>489</v>
      </c>
      <c r="AC38" s="46" t="s">
        <v>489</v>
      </c>
      <c r="AD38" s="46" t="s">
        <v>489</v>
      </c>
      <c r="AE38" s="46" t="s">
        <v>489</v>
      </c>
      <c r="AF38" s="46" t="s">
        <v>489</v>
      </c>
      <c r="AG38" s="46" t="s">
        <v>489</v>
      </c>
      <c r="AH38" s="46" t="s">
        <v>489</v>
      </c>
      <c r="AI38" s="46" t="s">
        <v>489</v>
      </c>
      <c r="AJ38" s="46" t="s">
        <v>489</v>
      </c>
      <c r="AK38" s="46" t="s">
        <v>489</v>
      </c>
    </row>
    <row r="39" spans="1:37" ht="31.5" x14ac:dyDescent="0.25">
      <c r="A39" s="48" t="s">
        <v>154</v>
      </c>
      <c r="B39" s="232" t="s">
        <v>142</v>
      </c>
      <c r="C39" s="234" t="s">
        <v>489</v>
      </c>
      <c r="D39" s="234" t="s">
        <v>489</v>
      </c>
      <c r="E39" s="231" t="s">
        <v>489</v>
      </c>
      <c r="F39" s="234" t="s">
        <v>489</v>
      </c>
      <c r="G39" s="231" t="s">
        <v>489</v>
      </c>
      <c r="H39" s="231" t="s">
        <v>489</v>
      </c>
      <c r="I39" s="231" t="s">
        <v>489</v>
      </c>
      <c r="J39" s="231" t="s">
        <v>489</v>
      </c>
      <c r="K39" s="231" t="s">
        <v>489</v>
      </c>
      <c r="L39" s="231" t="s">
        <v>489</v>
      </c>
      <c r="M39" s="231" t="s">
        <v>489</v>
      </c>
      <c r="N39" s="231" t="s">
        <v>489</v>
      </c>
      <c r="O39" s="231" t="s">
        <v>489</v>
      </c>
      <c r="P39" s="231" t="s">
        <v>489</v>
      </c>
      <c r="Q39" s="231" t="s">
        <v>489</v>
      </c>
      <c r="R39" s="231" t="s">
        <v>489</v>
      </c>
      <c r="S39" s="231" t="s">
        <v>489</v>
      </c>
      <c r="T39" s="231" t="s">
        <v>489</v>
      </c>
      <c r="U39" s="231" t="s">
        <v>489</v>
      </c>
      <c r="V39" s="231" t="s">
        <v>489</v>
      </c>
      <c r="W39" s="231" t="s">
        <v>489</v>
      </c>
      <c r="X39" s="231" t="s">
        <v>489</v>
      </c>
      <c r="Y39" s="46" t="s">
        <v>489</v>
      </c>
      <c r="Z39" s="46" t="s">
        <v>489</v>
      </c>
      <c r="AA39" s="46" t="s">
        <v>489</v>
      </c>
      <c r="AB39" s="46" t="s">
        <v>489</v>
      </c>
      <c r="AC39" s="46" t="s">
        <v>489</v>
      </c>
      <c r="AD39" s="46" t="s">
        <v>489</v>
      </c>
      <c r="AE39" s="46" t="s">
        <v>489</v>
      </c>
      <c r="AF39" s="46" t="s">
        <v>489</v>
      </c>
      <c r="AG39" s="46" t="s">
        <v>489</v>
      </c>
      <c r="AH39" s="46" t="s">
        <v>489</v>
      </c>
      <c r="AI39" s="46" t="s">
        <v>489</v>
      </c>
      <c r="AJ39" s="46" t="s">
        <v>489</v>
      </c>
      <c r="AK39" s="46" t="s">
        <v>489</v>
      </c>
    </row>
    <row r="40" spans="1:37" ht="31.5" x14ac:dyDescent="0.25">
      <c r="A40" s="48" t="s">
        <v>153</v>
      </c>
      <c r="B40" s="232" t="s">
        <v>140</v>
      </c>
      <c r="C40" s="234" t="s">
        <v>489</v>
      </c>
      <c r="D40" s="234" t="s">
        <v>489</v>
      </c>
      <c r="E40" s="231" t="s">
        <v>489</v>
      </c>
      <c r="F40" s="234" t="s">
        <v>489</v>
      </c>
      <c r="G40" s="231" t="s">
        <v>489</v>
      </c>
      <c r="H40" s="231" t="s">
        <v>489</v>
      </c>
      <c r="I40" s="231" t="s">
        <v>489</v>
      </c>
      <c r="J40" s="231" t="s">
        <v>489</v>
      </c>
      <c r="K40" s="231" t="s">
        <v>489</v>
      </c>
      <c r="L40" s="231" t="s">
        <v>489</v>
      </c>
      <c r="M40" s="231" t="str">
        <f t="shared" ref="M40" si="7">M32</f>
        <v>нд</v>
      </c>
      <c r="N40" s="231" t="s">
        <v>489</v>
      </c>
      <c r="O40" s="231" t="s">
        <v>489</v>
      </c>
      <c r="P40" s="231" t="s">
        <v>489</v>
      </c>
      <c r="Q40" s="231" t="s">
        <v>489</v>
      </c>
      <c r="R40" s="231" t="s">
        <v>489</v>
      </c>
      <c r="S40" s="231" t="s">
        <v>489</v>
      </c>
      <c r="T40" s="231" t="s">
        <v>489</v>
      </c>
      <c r="U40" s="231" t="s">
        <v>489</v>
      </c>
      <c r="V40" s="231" t="s">
        <v>489</v>
      </c>
      <c r="W40" s="231" t="s">
        <v>489</v>
      </c>
      <c r="X40" s="231" t="s">
        <v>489</v>
      </c>
      <c r="Y40" s="46" t="s">
        <v>489</v>
      </c>
      <c r="Z40" s="46" t="s">
        <v>489</v>
      </c>
      <c r="AA40" s="46" t="s">
        <v>489</v>
      </c>
      <c r="AB40" s="46" t="s">
        <v>489</v>
      </c>
      <c r="AC40" s="46" t="s">
        <v>489</v>
      </c>
      <c r="AD40" s="46" t="s">
        <v>489</v>
      </c>
      <c r="AE40" s="46" t="s">
        <v>489</v>
      </c>
      <c r="AF40" s="46" t="s">
        <v>489</v>
      </c>
      <c r="AG40" s="46" t="s">
        <v>489</v>
      </c>
      <c r="AH40" s="46" t="s">
        <v>489</v>
      </c>
      <c r="AI40" s="46" t="s">
        <v>489</v>
      </c>
      <c r="AJ40" s="46" t="s">
        <v>489</v>
      </c>
      <c r="AK40" s="46" t="s">
        <v>489</v>
      </c>
    </row>
    <row r="41" spans="1:37" x14ac:dyDescent="0.25">
      <c r="A41" s="48" t="s">
        <v>152</v>
      </c>
      <c r="B41" s="29" t="s">
        <v>138</v>
      </c>
      <c r="C41" s="52">
        <v>7.0000000000000007E-2</v>
      </c>
      <c r="D41" s="135" t="s">
        <v>489</v>
      </c>
      <c r="E41" s="46" t="s">
        <v>489</v>
      </c>
      <c r="F41" s="52">
        <f>C41</f>
        <v>7.0000000000000007E-2</v>
      </c>
      <c r="G41" s="46" t="s">
        <v>489</v>
      </c>
      <c r="H41" s="229">
        <v>0</v>
      </c>
      <c r="I41" s="46" t="s">
        <v>489</v>
      </c>
      <c r="J41" s="229">
        <v>0</v>
      </c>
      <c r="K41" s="46" t="s">
        <v>489</v>
      </c>
      <c r="L41" s="46" t="s">
        <v>489</v>
      </c>
      <c r="M41" s="46" t="str">
        <f t="shared" ref="M41" si="8">M33</f>
        <v>нд</v>
      </c>
      <c r="N41" s="46" t="s">
        <v>489</v>
      </c>
      <c r="O41" s="46" t="s">
        <v>489</v>
      </c>
      <c r="P41" s="46" t="s">
        <v>489</v>
      </c>
      <c r="Q41" s="46" t="s">
        <v>489</v>
      </c>
      <c r="R41" s="46" t="s">
        <v>489</v>
      </c>
      <c r="S41" s="46" t="s">
        <v>489</v>
      </c>
      <c r="T41" s="46" t="s">
        <v>489</v>
      </c>
      <c r="U41" s="46" t="s">
        <v>489</v>
      </c>
      <c r="V41" s="46" t="s">
        <v>489</v>
      </c>
      <c r="W41" s="46" t="s">
        <v>489</v>
      </c>
      <c r="X41" s="46" t="s">
        <v>489</v>
      </c>
      <c r="Y41" s="46" t="s">
        <v>489</v>
      </c>
      <c r="Z41" s="46" t="s">
        <v>489</v>
      </c>
      <c r="AA41" s="46" t="s">
        <v>489</v>
      </c>
      <c r="AB41" s="46" t="s">
        <v>489</v>
      </c>
      <c r="AC41" s="46" t="s">
        <v>489</v>
      </c>
      <c r="AD41" s="46" t="s">
        <v>489</v>
      </c>
      <c r="AE41" s="46" t="s">
        <v>489</v>
      </c>
      <c r="AF41" s="52">
        <f>$C41</f>
        <v>7.0000000000000007E-2</v>
      </c>
      <c r="AG41" s="52" t="s">
        <v>506</v>
      </c>
      <c r="AH41" s="46" t="s">
        <v>489</v>
      </c>
      <c r="AI41" s="46" t="s">
        <v>489</v>
      </c>
      <c r="AJ41" s="52">
        <f>$C41</f>
        <v>7.0000000000000007E-2</v>
      </c>
      <c r="AK41" s="229">
        <v>0</v>
      </c>
    </row>
    <row r="42" spans="1:37" ht="18.75" x14ac:dyDescent="0.25">
      <c r="A42" s="48" t="s">
        <v>151</v>
      </c>
      <c r="B42" s="47" t="s">
        <v>136</v>
      </c>
      <c r="C42" s="135" t="s">
        <v>489</v>
      </c>
      <c r="D42" s="135" t="s">
        <v>489</v>
      </c>
      <c r="E42" s="46" t="s">
        <v>489</v>
      </c>
      <c r="F42" s="135" t="s">
        <v>489</v>
      </c>
      <c r="G42" s="46" t="s">
        <v>489</v>
      </c>
      <c r="H42" s="46" t="s">
        <v>489</v>
      </c>
      <c r="I42" s="46" t="s">
        <v>489</v>
      </c>
      <c r="J42" s="46" t="s">
        <v>489</v>
      </c>
      <c r="K42" s="46" t="s">
        <v>489</v>
      </c>
      <c r="L42" s="46" t="s">
        <v>489</v>
      </c>
      <c r="M42" s="46" t="s">
        <v>489</v>
      </c>
      <c r="N42" s="46" t="s">
        <v>489</v>
      </c>
      <c r="O42" s="46" t="s">
        <v>489</v>
      </c>
      <c r="P42" s="46" t="s">
        <v>489</v>
      </c>
      <c r="Q42" s="46" t="s">
        <v>489</v>
      </c>
      <c r="R42" s="46" t="s">
        <v>489</v>
      </c>
      <c r="S42" s="46" t="s">
        <v>489</v>
      </c>
      <c r="T42" s="46" t="s">
        <v>489</v>
      </c>
      <c r="U42" s="46" t="s">
        <v>489</v>
      </c>
      <c r="V42" s="46" t="s">
        <v>489</v>
      </c>
      <c r="W42" s="46" t="s">
        <v>489</v>
      </c>
      <c r="X42" s="46" t="s">
        <v>489</v>
      </c>
      <c r="Y42" s="46" t="s">
        <v>489</v>
      </c>
      <c r="Z42" s="46" t="s">
        <v>489</v>
      </c>
      <c r="AA42" s="46" t="s">
        <v>489</v>
      </c>
      <c r="AB42" s="46" t="s">
        <v>489</v>
      </c>
      <c r="AC42" s="46" t="s">
        <v>489</v>
      </c>
      <c r="AD42" s="46" t="s">
        <v>489</v>
      </c>
      <c r="AE42" s="46" t="s">
        <v>489</v>
      </c>
      <c r="AF42" s="46" t="s">
        <v>489</v>
      </c>
      <c r="AG42" s="46" t="s">
        <v>489</v>
      </c>
      <c r="AH42" s="46" t="s">
        <v>489</v>
      </c>
      <c r="AI42" s="46" t="s">
        <v>489</v>
      </c>
      <c r="AJ42" s="46" t="s">
        <v>489</v>
      </c>
      <c r="AK42" s="46" t="s">
        <v>489</v>
      </c>
    </row>
    <row r="43" spans="1:37" x14ac:dyDescent="0.25">
      <c r="A43" s="51" t="s">
        <v>58</v>
      </c>
      <c r="B43" s="50" t="s">
        <v>150</v>
      </c>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row>
    <row r="44" spans="1:37" x14ac:dyDescent="0.25">
      <c r="A44" s="48" t="s">
        <v>149</v>
      </c>
      <c r="B44" s="29" t="s">
        <v>148</v>
      </c>
      <c r="C44" s="46" t="str">
        <f t="shared" ref="C44:C50" si="9">C36</f>
        <v>нд</v>
      </c>
      <c r="D44" s="46" t="str">
        <f t="shared" ref="D44:AK44" si="10">D36</f>
        <v>нд</v>
      </c>
      <c r="E44" s="46" t="str">
        <f t="shared" si="10"/>
        <v>нд</v>
      </c>
      <c r="F44" s="46" t="str">
        <f t="shared" si="10"/>
        <v>нд</v>
      </c>
      <c r="G44" s="46" t="str">
        <f t="shared" si="10"/>
        <v>нд</v>
      </c>
      <c r="H44" s="46" t="str">
        <f t="shared" si="10"/>
        <v>нд</v>
      </c>
      <c r="I44" s="46" t="str">
        <f t="shared" si="10"/>
        <v>нд</v>
      </c>
      <c r="J44" s="46" t="str">
        <f t="shared" si="10"/>
        <v>нд</v>
      </c>
      <c r="K44" s="46" t="str">
        <f t="shared" si="10"/>
        <v>нд</v>
      </c>
      <c r="L44" s="46" t="str">
        <f t="shared" si="10"/>
        <v>нд</v>
      </c>
      <c r="M44" s="46" t="str">
        <f t="shared" si="10"/>
        <v>нд</v>
      </c>
      <c r="N44" s="46" t="str">
        <f t="shared" si="10"/>
        <v>нд</v>
      </c>
      <c r="O44" s="46" t="str">
        <f t="shared" si="10"/>
        <v>нд</v>
      </c>
      <c r="P44" s="46" t="str">
        <f t="shared" si="10"/>
        <v>нд</v>
      </c>
      <c r="Q44" s="46" t="str">
        <f t="shared" si="10"/>
        <v>нд</v>
      </c>
      <c r="R44" s="46" t="str">
        <f t="shared" si="10"/>
        <v>нд</v>
      </c>
      <c r="S44" s="46" t="str">
        <f t="shared" si="10"/>
        <v>нд</v>
      </c>
      <c r="T44" s="46" t="str">
        <f t="shared" si="10"/>
        <v>нд</v>
      </c>
      <c r="U44" s="46" t="str">
        <f t="shared" si="10"/>
        <v>нд</v>
      </c>
      <c r="V44" s="46" t="str">
        <f t="shared" si="10"/>
        <v>нд</v>
      </c>
      <c r="W44" s="46" t="str">
        <f t="shared" si="10"/>
        <v>нд</v>
      </c>
      <c r="X44" s="46" t="str">
        <f t="shared" si="10"/>
        <v>нд</v>
      </c>
      <c r="Y44" s="46" t="str">
        <f t="shared" si="10"/>
        <v>нд</v>
      </c>
      <c r="Z44" s="46" t="str">
        <f t="shared" si="10"/>
        <v>нд</v>
      </c>
      <c r="AA44" s="46" t="str">
        <f t="shared" si="10"/>
        <v>нд</v>
      </c>
      <c r="AB44" s="46" t="str">
        <f t="shared" si="10"/>
        <v>нд</v>
      </c>
      <c r="AC44" s="46" t="str">
        <f t="shared" si="10"/>
        <v>нд</v>
      </c>
      <c r="AD44" s="46" t="str">
        <f t="shared" si="10"/>
        <v>нд</v>
      </c>
      <c r="AE44" s="46" t="str">
        <f t="shared" si="10"/>
        <v>нд</v>
      </c>
      <c r="AF44" s="46" t="str">
        <f t="shared" si="10"/>
        <v>нд</v>
      </c>
      <c r="AG44" s="46" t="str">
        <f t="shared" ref="AG44" si="11">AG36</f>
        <v>нд</v>
      </c>
      <c r="AH44" s="46" t="str">
        <f t="shared" si="10"/>
        <v>нд</v>
      </c>
      <c r="AI44" s="46" t="str">
        <f t="shared" si="10"/>
        <v>нд</v>
      </c>
      <c r="AJ44" s="46" t="str">
        <f t="shared" si="10"/>
        <v>нд</v>
      </c>
      <c r="AK44" s="46" t="str">
        <f t="shared" si="10"/>
        <v>нд</v>
      </c>
    </row>
    <row r="45" spans="1:37" x14ac:dyDescent="0.25">
      <c r="A45" s="48" t="s">
        <v>147</v>
      </c>
      <c r="B45" s="29" t="s">
        <v>146</v>
      </c>
      <c r="C45" s="46" t="str">
        <f t="shared" si="9"/>
        <v>нд</v>
      </c>
      <c r="D45" s="46" t="str">
        <f t="shared" ref="D45:AK45" si="12">D37</f>
        <v>нд</v>
      </c>
      <c r="E45" s="46" t="str">
        <f t="shared" si="12"/>
        <v>нд</v>
      </c>
      <c r="F45" s="46" t="str">
        <f t="shared" si="12"/>
        <v>нд</v>
      </c>
      <c r="G45" s="46" t="str">
        <f t="shared" si="12"/>
        <v>нд</v>
      </c>
      <c r="H45" s="46" t="str">
        <f t="shared" si="12"/>
        <v>нд</v>
      </c>
      <c r="I45" s="46" t="str">
        <f t="shared" si="12"/>
        <v>нд</v>
      </c>
      <c r="J45" s="46" t="str">
        <f t="shared" si="12"/>
        <v>нд</v>
      </c>
      <c r="K45" s="46" t="str">
        <f t="shared" si="12"/>
        <v>нд</v>
      </c>
      <c r="L45" s="46" t="str">
        <f t="shared" si="12"/>
        <v>нд</v>
      </c>
      <c r="M45" s="46" t="str">
        <f t="shared" si="12"/>
        <v>нд</v>
      </c>
      <c r="N45" s="46" t="str">
        <f t="shared" si="12"/>
        <v>нд</v>
      </c>
      <c r="O45" s="46" t="str">
        <f t="shared" si="12"/>
        <v>нд</v>
      </c>
      <c r="P45" s="46" t="str">
        <f t="shared" si="12"/>
        <v>нд</v>
      </c>
      <c r="Q45" s="46" t="str">
        <f t="shared" si="12"/>
        <v>нд</v>
      </c>
      <c r="R45" s="46" t="str">
        <f t="shared" si="12"/>
        <v>нд</v>
      </c>
      <c r="S45" s="46" t="str">
        <f t="shared" si="12"/>
        <v>нд</v>
      </c>
      <c r="T45" s="46" t="str">
        <f t="shared" si="12"/>
        <v>нд</v>
      </c>
      <c r="U45" s="46" t="str">
        <f t="shared" si="12"/>
        <v>нд</v>
      </c>
      <c r="V45" s="46" t="str">
        <f t="shared" si="12"/>
        <v>нд</v>
      </c>
      <c r="W45" s="46" t="str">
        <f t="shared" si="12"/>
        <v>нд</v>
      </c>
      <c r="X45" s="46" t="str">
        <f t="shared" si="12"/>
        <v>нд</v>
      </c>
      <c r="Y45" s="46" t="str">
        <f t="shared" si="12"/>
        <v>нд</v>
      </c>
      <c r="Z45" s="46" t="str">
        <f t="shared" si="12"/>
        <v>нд</v>
      </c>
      <c r="AA45" s="46" t="str">
        <f t="shared" si="12"/>
        <v>нд</v>
      </c>
      <c r="AB45" s="46" t="str">
        <f t="shared" si="12"/>
        <v>нд</v>
      </c>
      <c r="AC45" s="46" t="str">
        <f t="shared" si="12"/>
        <v>нд</v>
      </c>
      <c r="AD45" s="46" t="str">
        <f t="shared" si="12"/>
        <v>нд</v>
      </c>
      <c r="AE45" s="46" t="str">
        <f t="shared" si="12"/>
        <v>нд</v>
      </c>
      <c r="AF45" s="46" t="str">
        <f t="shared" si="12"/>
        <v>нд</v>
      </c>
      <c r="AG45" s="46" t="str">
        <f t="shared" ref="AG45" si="13">AG37</f>
        <v>нд</v>
      </c>
      <c r="AH45" s="46" t="str">
        <f t="shared" si="12"/>
        <v>нд</v>
      </c>
      <c r="AI45" s="46" t="str">
        <f t="shared" si="12"/>
        <v>нд</v>
      </c>
      <c r="AJ45" s="46" t="str">
        <f t="shared" si="12"/>
        <v>нд</v>
      </c>
      <c r="AK45" s="46" t="str">
        <f t="shared" si="12"/>
        <v>нд</v>
      </c>
    </row>
    <row r="46" spans="1:37" x14ac:dyDescent="0.25">
      <c r="A46" s="48" t="s">
        <v>145</v>
      </c>
      <c r="B46" s="29" t="s">
        <v>144</v>
      </c>
      <c r="C46" s="46" t="str">
        <f t="shared" si="9"/>
        <v>нд</v>
      </c>
      <c r="D46" s="46" t="str">
        <f t="shared" ref="D46:AK46" si="14">D38</f>
        <v>нд</v>
      </c>
      <c r="E46" s="46" t="str">
        <f t="shared" si="14"/>
        <v>нд</v>
      </c>
      <c r="F46" s="46" t="str">
        <f t="shared" si="14"/>
        <v>нд</v>
      </c>
      <c r="G46" s="46" t="str">
        <f t="shared" si="14"/>
        <v>нд</v>
      </c>
      <c r="H46" s="46" t="str">
        <f t="shared" si="14"/>
        <v>нд</v>
      </c>
      <c r="I46" s="46" t="str">
        <f t="shared" si="14"/>
        <v>нд</v>
      </c>
      <c r="J46" s="46" t="str">
        <f t="shared" si="14"/>
        <v>нд</v>
      </c>
      <c r="K46" s="46" t="str">
        <f t="shared" si="14"/>
        <v>нд</v>
      </c>
      <c r="L46" s="46" t="str">
        <f t="shared" si="14"/>
        <v>нд</v>
      </c>
      <c r="M46" s="46" t="str">
        <f t="shared" si="14"/>
        <v>нд</v>
      </c>
      <c r="N46" s="46" t="str">
        <f t="shared" si="14"/>
        <v>нд</v>
      </c>
      <c r="O46" s="46" t="str">
        <f t="shared" si="14"/>
        <v>нд</v>
      </c>
      <c r="P46" s="46" t="str">
        <f t="shared" si="14"/>
        <v>нд</v>
      </c>
      <c r="Q46" s="46" t="str">
        <f t="shared" si="14"/>
        <v>нд</v>
      </c>
      <c r="R46" s="46" t="str">
        <f t="shared" si="14"/>
        <v>нд</v>
      </c>
      <c r="S46" s="46" t="str">
        <f t="shared" si="14"/>
        <v>нд</v>
      </c>
      <c r="T46" s="46" t="str">
        <f t="shared" si="14"/>
        <v>нд</v>
      </c>
      <c r="U46" s="46" t="str">
        <f t="shared" si="14"/>
        <v>нд</v>
      </c>
      <c r="V46" s="46" t="str">
        <f t="shared" si="14"/>
        <v>нд</v>
      </c>
      <c r="W46" s="46" t="str">
        <f t="shared" si="14"/>
        <v>нд</v>
      </c>
      <c r="X46" s="46" t="str">
        <f t="shared" si="14"/>
        <v>нд</v>
      </c>
      <c r="Y46" s="46" t="str">
        <f t="shared" si="14"/>
        <v>нд</v>
      </c>
      <c r="Z46" s="46" t="str">
        <f t="shared" si="14"/>
        <v>нд</v>
      </c>
      <c r="AA46" s="46" t="str">
        <f t="shared" si="14"/>
        <v>нд</v>
      </c>
      <c r="AB46" s="46" t="str">
        <f t="shared" si="14"/>
        <v>нд</v>
      </c>
      <c r="AC46" s="46" t="str">
        <f t="shared" si="14"/>
        <v>нд</v>
      </c>
      <c r="AD46" s="46" t="str">
        <f t="shared" si="14"/>
        <v>нд</v>
      </c>
      <c r="AE46" s="46" t="str">
        <f t="shared" si="14"/>
        <v>нд</v>
      </c>
      <c r="AF46" s="46" t="str">
        <f t="shared" si="14"/>
        <v>нд</v>
      </c>
      <c r="AG46" s="46" t="str">
        <f t="shared" ref="AG46" si="15">AG38</f>
        <v>нд</v>
      </c>
      <c r="AH46" s="46" t="str">
        <f t="shared" si="14"/>
        <v>нд</v>
      </c>
      <c r="AI46" s="46" t="str">
        <f t="shared" si="14"/>
        <v>нд</v>
      </c>
      <c r="AJ46" s="46" t="str">
        <f t="shared" si="14"/>
        <v>нд</v>
      </c>
      <c r="AK46" s="46" t="str">
        <f t="shared" si="14"/>
        <v>нд</v>
      </c>
    </row>
    <row r="47" spans="1:37" ht="31.5" x14ac:dyDescent="0.25">
      <c r="A47" s="48" t="s">
        <v>143</v>
      </c>
      <c r="B47" s="29" t="s">
        <v>142</v>
      </c>
      <c r="C47" s="46" t="str">
        <f t="shared" si="9"/>
        <v>нд</v>
      </c>
      <c r="D47" s="46" t="str">
        <f t="shared" ref="D47:AK47" si="16">D39</f>
        <v>нд</v>
      </c>
      <c r="E47" s="46" t="str">
        <f t="shared" si="16"/>
        <v>нд</v>
      </c>
      <c r="F47" s="46" t="str">
        <f t="shared" si="16"/>
        <v>нд</v>
      </c>
      <c r="G47" s="46" t="str">
        <f t="shared" si="16"/>
        <v>нд</v>
      </c>
      <c r="H47" s="46" t="str">
        <f t="shared" si="16"/>
        <v>нд</v>
      </c>
      <c r="I47" s="46" t="str">
        <f t="shared" si="16"/>
        <v>нд</v>
      </c>
      <c r="J47" s="46" t="str">
        <f t="shared" si="16"/>
        <v>нд</v>
      </c>
      <c r="K47" s="46" t="str">
        <f t="shared" si="16"/>
        <v>нд</v>
      </c>
      <c r="L47" s="46" t="str">
        <f t="shared" si="16"/>
        <v>нд</v>
      </c>
      <c r="M47" s="46" t="str">
        <f t="shared" si="16"/>
        <v>нд</v>
      </c>
      <c r="N47" s="46" t="str">
        <f t="shared" si="16"/>
        <v>нд</v>
      </c>
      <c r="O47" s="46" t="str">
        <f t="shared" si="16"/>
        <v>нд</v>
      </c>
      <c r="P47" s="46" t="str">
        <f t="shared" si="16"/>
        <v>нд</v>
      </c>
      <c r="Q47" s="46" t="str">
        <f t="shared" si="16"/>
        <v>нд</v>
      </c>
      <c r="R47" s="46" t="str">
        <f t="shared" si="16"/>
        <v>нд</v>
      </c>
      <c r="S47" s="46" t="str">
        <f t="shared" si="16"/>
        <v>нд</v>
      </c>
      <c r="T47" s="46" t="str">
        <f t="shared" si="16"/>
        <v>нд</v>
      </c>
      <c r="U47" s="46" t="str">
        <f t="shared" si="16"/>
        <v>нд</v>
      </c>
      <c r="V47" s="46" t="str">
        <f t="shared" si="16"/>
        <v>нд</v>
      </c>
      <c r="W47" s="46" t="str">
        <f t="shared" si="16"/>
        <v>нд</v>
      </c>
      <c r="X47" s="46" t="str">
        <f t="shared" si="16"/>
        <v>нд</v>
      </c>
      <c r="Y47" s="46" t="str">
        <f t="shared" si="16"/>
        <v>нд</v>
      </c>
      <c r="Z47" s="46" t="str">
        <f t="shared" si="16"/>
        <v>нд</v>
      </c>
      <c r="AA47" s="46" t="str">
        <f t="shared" si="16"/>
        <v>нд</v>
      </c>
      <c r="AB47" s="46" t="str">
        <f t="shared" si="16"/>
        <v>нд</v>
      </c>
      <c r="AC47" s="46" t="str">
        <f t="shared" si="16"/>
        <v>нд</v>
      </c>
      <c r="AD47" s="46" t="str">
        <f t="shared" si="16"/>
        <v>нд</v>
      </c>
      <c r="AE47" s="46" t="str">
        <f t="shared" si="16"/>
        <v>нд</v>
      </c>
      <c r="AF47" s="46" t="str">
        <f t="shared" si="16"/>
        <v>нд</v>
      </c>
      <c r="AG47" s="46" t="str">
        <f t="shared" ref="AG47" si="17">AG39</f>
        <v>нд</v>
      </c>
      <c r="AH47" s="46" t="str">
        <f t="shared" si="16"/>
        <v>нд</v>
      </c>
      <c r="AI47" s="46" t="str">
        <f t="shared" si="16"/>
        <v>нд</v>
      </c>
      <c r="AJ47" s="46" t="str">
        <f t="shared" si="16"/>
        <v>нд</v>
      </c>
      <c r="AK47" s="46" t="str">
        <f t="shared" si="16"/>
        <v>нд</v>
      </c>
    </row>
    <row r="48" spans="1:37" ht="31.5" x14ac:dyDescent="0.25">
      <c r="A48" s="48" t="s">
        <v>141</v>
      </c>
      <c r="B48" s="29" t="s">
        <v>140</v>
      </c>
      <c r="C48" s="46" t="str">
        <f t="shared" si="9"/>
        <v>нд</v>
      </c>
      <c r="D48" s="46" t="str">
        <f t="shared" ref="D48:AK48" si="18">D40</f>
        <v>нд</v>
      </c>
      <c r="E48" s="46" t="str">
        <f t="shared" si="18"/>
        <v>нд</v>
      </c>
      <c r="F48" s="46" t="str">
        <f t="shared" si="18"/>
        <v>нд</v>
      </c>
      <c r="G48" s="46" t="str">
        <f t="shared" si="18"/>
        <v>нд</v>
      </c>
      <c r="H48" s="46" t="str">
        <f t="shared" si="18"/>
        <v>нд</v>
      </c>
      <c r="I48" s="46" t="str">
        <f t="shared" si="18"/>
        <v>нд</v>
      </c>
      <c r="J48" s="46" t="str">
        <f t="shared" si="18"/>
        <v>нд</v>
      </c>
      <c r="K48" s="46" t="str">
        <f t="shared" si="18"/>
        <v>нд</v>
      </c>
      <c r="L48" s="46" t="str">
        <f t="shared" si="18"/>
        <v>нд</v>
      </c>
      <c r="M48" s="46" t="str">
        <f t="shared" si="18"/>
        <v>нд</v>
      </c>
      <c r="N48" s="46" t="str">
        <f t="shared" si="18"/>
        <v>нд</v>
      </c>
      <c r="O48" s="46" t="str">
        <f t="shared" si="18"/>
        <v>нд</v>
      </c>
      <c r="P48" s="46" t="str">
        <f t="shared" si="18"/>
        <v>нд</v>
      </c>
      <c r="Q48" s="46" t="str">
        <f t="shared" si="18"/>
        <v>нд</v>
      </c>
      <c r="R48" s="46" t="str">
        <f t="shared" si="18"/>
        <v>нд</v>
      </c>
      <c r="S48" s="46" t="str">
        <f t="shared" si="18"/>
        <v>нд</v>
      </c>
      <c r="T48" s="46" t="str">
        <f t="shared" si="18"/>
        <v>нд</v>
      </c>
      <c r="U48" s="46" t="str">
        <f t="shared" si="18"/>
        <v>нд</v>
      </c>
      <c r="V48" s="46" t="str">
        <f t="shared" si="18"/>
        <v>нд</v>
      </c>
      <c r="W48" s="46" t="str">
        <f t="shared" si="18"/>
        <v>нд</v>
      </c>
      <c r="X48" s="46" t="str">
        <f t="shared" si="18"/>
        <v>нд</v>
      </c>
      <c r="Y48" s="46" t="str">
        <f t="shared" si="18"/>
        <v>нд</v>
      </c>
      <c r="Z48" s="46" t="str">
        <f t="shared" si="18"/>
        <v>нд</v>
      </c>
      <c r="AA48" s="46" t="str">
        <f t="shared" si="18"/>
        <v>нд</v>
      </c>
      <c r="AB48" s="46" t="str">
        <f t="shared" si="18"/>
        <v>нд</v>
      </c>
      <c r="AC48" s="46" t="str">
        <f t="shared" si="18"/>
        <v>нд</v>
      </c>
      <c r="AD48" s="46" t="str">
        <f t="shared" si="18"/>
        <v>нд</v>
      </c>
      <c r="AE48" s="46" t="str">
        <f t="shared" si="18"/>
        <v>нд</v>
      </c>
      <c r="AF48" s="46" t="str">
        <f t="shared" si="18"/>
        <v>нд</v>
      </c>
      <c r="AG48" s="46" t="str">
        <f t="shared" ref="AG48" si="19">AG40</f>
        <v>нд</v>
      </c>
      <c r="AH48" s="46" t="str">
        <f t="shared" si="18"/>
        <v>нд</v>
      </c>
      <c r="AI48" s="46" t="str">
        <f t="shared" si="18"/>
        <v>нд</v>
      </c>
      <c r="AJ48" s="46" t="str">
        <f t="shared" si="18"/>
        <v>нд</v>
      </c>
      <c r="AK48" s="46" t="str">
        <f t="shared" si="18"/>
        <v>нд</v>
      </c>
    </row>
    <row r="49" spans="1:37" x14ac:dyDescent="0.25">
      <c r="A49" s="48" t="s">
        <v>139</v>
      </c>
      <c r="B49" s="29" t="s">
        <v>138</v>
      </c>
      <c r="C49" s="52">
        <f t="shared" si="9"/>
        <v>7.0000000000000007E-2</v>
      </c>
      <c r="D49" s="46" t="str">
        <f t="shared" ref="D49:AK49" si="20">D41</f>
        <v>нд</v>
      </c>
      <c r="E49" s="46" t="str">
        <f t="shared" si="20"/>
        <v>нд</v>
      </c>
      <c r="F49" s="52">
        <f t="shared" si="20"/>
        <v>7.0000000000000007E-2</v>
      </c>
      <c r="G49" s="46" t="str">
        <f t="shared" si="20"/>
        <v>нд</v>
      </c>
      <c r="H49" s="229">
        <v>0</v>
      </c>
      <c r="I49" s="46" t="str">
        <f t="shared" si="20"/>
        <v>нд</v>
      </c>
      <c r="J49" s="229">
        <v>0</v>
      </c>
      <c r="K49" s="46" t="str">
        <f t="shared" si="20"/>
        <v>нд</v>
      </c>
      <c r="L49" s="46" t="str">
        <f t="shared" si="20"/>
        <v>нд</v>
      </c>
      <c r="M49" s="46" t="str">
        <f t="shared" si="20"/>
        <v>нд</v>
      </c>
      <c r="N49" s="46" t="str">
        <f t="shared" si="20"/>
        <v>нд</v>
      </c>
      <c r="O49" s="46" t="str">
        <f t="shared" si="20"/>
        <v>нд</v>
      </c>
      <c r="P49" s="46" t="str">
        <f t="shared" si="20"/>
        <v>нд</v>
      </c>
      <c r="Q49" s="46" t="str">
        <f t="shared" si="20"/>
        <v>нд</v>
      </c>
      <c r="R49" s="46" t="str">
        <f t="shared" si="20"/>
        <v>нд</v>
      </c>
      <c r="S49" s="46" t="str">
        <f t="shared" si="20"/>
        <v>нд</v>
      </c>
      <c r="T49" s="46" t="str">
        <f t="shared" si="20"/>
        <v>нд</v>
      </c>
      <c r="U49" s="46" t="str">
        <f t="shared" si="20"/>
        <v>нд</v>
      </c>
      <c r="V49" s="46" t="str">
        <f t="shared" si="20"/>
        <v>нд</v>
      </c>
      <c r="W49" s="46" t="str">
        <f t="shared" si="20"/>
        <v>нд</v>
      </c>
      <c r="X49" s="46" t="str">
        <f t="shared" si="20"/>
        <v>нд</v>
      </c>
      <c r="Y49" s="46" t="str">
        <f t="shared" si="20"/>
        <v>нд</v>
      </c>
      <c r="Z49" s="46" t="str">
        <f t="shared" si="20"/>
        <v>нд</v>
      </c>
      <c r="AA49" s="46" t="str">
        <f t="shared" si="20"/>
        <v>нд</v>
      </c>
      <c r="AB49" s="46" t="str">
        <f t="shared" si="20"/>
        <v>нд</v>
      </c>
      <c r="AC49" s="46" t="str">
        <f t="shared" si="20"/>
        <v>нд</v>
      </c>
      <c r="AD49" s="46" t="str">
        <f t="shared" si="20"/>
        <v>нд</v>
      </c>
      <c r="AE49" s="46" t="str">
        <f t="shared" si="20"/>
        <v>нд</v>
      </c>
      <c r="AF49" s="52">
        <f>$C49</f>
        <v>7.0000000000000007E-2</v>
      </c>
      <c r="AG49" s="46" t="str">
        <f t="shared" ref="AG49" si="21">AG41</f>
        <v>IV</v>
      </c>
      <c r="AH49" s="46" t="str">
        <f t="shared" si="20"/>
        <v>нд</v>
      </c>
      <c r="AI49" s="46" t="str">
        <f t="shared" si="20"/>
        <v>нд</v>
      </c>
      <c r="AJ49" s="52">
        <f>$C49</f>
        <v>7.0000000000000007E-2</v>
      </c>
      <c r="AK49" s="229">
        <v>0</v>
      </c>
    </row>
    <row r="50" spans="1:37" ht="18.75" x14ac:dyDescent="0.25">
      <c r="A50" s="48" t="s">
        <v>137</v>
      </c>
      <c r="B50" s="47" t="s">
        <v>136</v>
      </c>
      <c r="C50" s="46" t="str">
        <f t="shared" si="9"/>
        <v>нд</v>
      </c>
      <c r="D50" s="46" t="str">
        <f t="shared" ref="D50:AK50" si="22">D42</f>
        <v>нд</v>
      </c>
      <c r="E50" s="46" t="str">
        <f t="shared" si="22"/>
        <v>нд</v>
      </c>
      <c r="F50" s="46" t="str">
        <f t="shared" si="22"/>
        <v>нд</v>
      </c>
      <c r="G50" s="46" t="str">
        <f t="shared" si="22"/>
        <v>нд</v>
      </c>
      <c r="H50" s="46" t="str">
        <f t="shared" si="22"/>
        <v>нд</v>
      </c>
      <c r="I50" s="46" t="str">
        <f t="shared" si="22"/>
        <v>нд</v>
      </c>
      <c r="J50" s="46" t="str">
        <f t="shared" si="22"/>
        <v>нд</v>
      </c>
      <c r="K50" s="46" t="str">
        <f t="shared" si="22"/>
        <v>нд</v>
      </c>
      <c r="L50" s="46" t="str">
        <f t="shared" si="22"/>
        <v>нд</v>
      </c>
      <c r="M50" s="46" t="str">
        <f t="shared" si="22"/>
        <v>нд</v>
      </c>
      <c r="N50" s="46" t="str">
        <f t="shared" si="22"/>
        <v>нд</v>
      </c>
      <c r="O50" s="46" t="str">
        <f t="shared" si="22"/>
        <v>нд</v>
      </c>
      <c r="P50" s="46" t="str">
        <f t="shared" si="22"/>
        <v>нд</v>
      </c>
      <c r="Q50" s="46" t="str">
        <f t="shared" si="22"/>
        <v>нд</v>
      </c>
      <c r="R50" s="46" t="str">
        <f t="shared" si="22"/>
        <v>нд</v>
      </c>
      <c r="S50" s="46" t="str">
        <f t="shared" si="22"/>
        <v>нд</v>
      </c>
      <c r="T50" s="46" t="str">
        <f t="shared" si="22"/>
        <v>нд</v>
      </c>
      <c r="U50" s="46" t="str">
        <f t="shared" si="22"/>
        <v>нд</v>
      </c>
      <c r="V50" s="46" t="str">
        <f t="shared" si="22"/>
        <v>нд</v>
      </c>
      <c r="W50" s="46" t="str">
        <f t="shared" si="22"/>
        <v>нд</v>
      </c>
      <c r="X50" s="46" t="str">
        <f t="shared" si="22"/>
        <v>нд</v>
      </c>
      <c r="Y50" s="46" t="str">
        <f t="shared" si="22"/>
        <v>нд</v>
      </c>
      <c r="Z50" s="46" t="str">
        <f t="shared" si="22"/>
        <v>нд</v>
      </c>
      <c r="AA50" s="46" t="str">
        <f t="shared" si="22"/>
        <v>нд</v>
      </c>
      <c r="AB50" s="46" t="str">
        <f t="shared" si="22"/>
        <v>нд</v>
      </c>
      <c r="AC50" s="46" t="str">
        <f t="shared" si="22"/>
        <v>нд</v>
      </c>
      <c r="AD50" s="46" t="str">
        <f t="shared" si="22"/>
        <v>нд</v>
      </c>
      <c r="AE50" s="46" t="str">
        <f t="shared" si="22"/>
        <v>нд</v>
      </c>
      <c r="AF50" s="46" t="str">
        <f t="shared" si="22"/>
        <v>нд</v>
      </c>
      <c r="AG50" s="46" t="str">
        <f t="shared" ref="AG50" si="23">AG42</f>
        <v>нд</v>
      </c>
      <c r="AH50" s="46" t="str">
        <f t="shared" si="22"/>
        <v>нд</v>
      </c>
      <c r="AI50" s="46" t="str">
        <f t="shared" si="22"/>
        <v>нд</v>
      </c>
      <c r="AJ50" s="46" t="str">
        <f t="shared" si="22"/>
        <v>нд</v>
      </c>
      <c r="AK50" s="46" t="str">
        <f t="shared" si="22"/>
        <v>нд</v>
      </c>
    </row>
    <row r="51" spans="1:37" ht="35.25" customHeight="1" x14ac:dyDescent="0.25">
      <c r="A51" s="51" t="s">
        <v>56</v>
      </c>
      <c r="B51" s="50" t="s">
        <v>135</v>
      </c>
      <c r="C51" s="50"/>
      <c r="D51" s="46"/>
      <c r="E51" s="46"/>
      <c r="F51" s="46"/>
      <c r="G51" s="29"/>
      <c r="H51" s="29"/>
      <c r="I51" s="29"/>
      <c r="J51" s="29"/>
      <c r="K51" s="29"/>
      <c r="L51" s="29"/>
      <c r="M51" s="29"/>
      <c r="N51" s="29"/>
      <c r="O51" s="45"/>
      <c r="P51" s="45"/>
      <c r="Q51" s="45"/>
      <c r="R51" s="45"/>
      <c r="S51" s="45"/>
      <c r="T51" s="45"/>
      <c r="U51" s="45"/>
      <c r="V51" s="45"/>
      <c r="W51" s="45"/>
      <c r="X51" s="45"/>
      <c r="Y51" s="45"/>
      <c r="Z51" s="45"/>
      <c r="AA51" s="45"/>
      <c r="AB51" s="45"/>
      <c r="AC51" s="45"/>
      <c r="AD51" s="45"/>
      <c r="AE51" s="45"/>
      <c r="AF51" s="45"/>
      <c r="AG51" s="29"/>
      <c r="AH51" s="45"/>
      <c r="AI51" s="45"/>
      <c r="AJ51" s="45"/>
      <c r="AK51" s="44"/>
    </row>
    <row r="52" spans="1:37" x14ac:dyDescent="0.25">
      <c r="A52" s="48" t="s">
        <v>134</v>
      </c>
      <c r="B52" s="29" t="s">
        <v>133</v>
      </c>
      <c r="C52" s="52">
        <f>C30</f>
        <v>2.7726693257343364</v>
      </c>
      <c r="D52" s="52" t="str">
        <f t="shared" ref="D52:AK52" si="24">D30</f>
        <v>нд</v>
      </c>
      <c r="E52" s="52" t="str">
        <f t="shared" si="24"/>
        <v>нд</v>
      </c>
      <c r="F52" s="52">
        <f>C52</f>
        <v>2.7726693257343364</v>
      </c>
      <c r="G52" s="52" t="str">
        <f t="shared" si="24"/>
        <v>нд</v>
      </c>
      <c r="H52" s="52">
        <f t="shared" si="24"/>
        <v>0</v>
      </c>
      <c r="I52" s="52" t="str">
        <f t="shared" si="24"/>
        <v>нд</v>
      </c>
      <c r="J52" s="52">
        <f t="shared" si="24"/>
        <v>0</v>
      </c>
      <c r="K52" s="52" t="str">
        <f t="shared" si="24"/>
        <v>нд</v>
      </c>
      <c r="L52" s="46" t="s">
        <v>489</v>
      </c>
      <c r="M52" s="52" t="str">
        <f t="shared" si="24"/>
        <v>нд</v>
      </c>
      <c r="N52" s="52" t="str">
        <f t="shared" si="24"/>
        <v>нд</v>
      </c>
      <c r="O52" s="52" t="str">
        <f t="shared" si="24"/>
        <v>нд</v>
      </c>
      <c r="P52" s="52" t="str">
        <f t="shared" si="24"/>
        <v>нд</v>
      </c>
      <c r="Q52" s="52" t="str">
        <f t="shared" si="24"/>
        <v>нд</v>
      </c>
      <c r="R52" s="52" t="str">
        <f t="shared" si="24"/>
        <v>нд</v>
      </c>
      <c r="S52" s="52" t="str">
        <f t="shared" si="24"/>
        <v>нд</v>
      </c>
      <c r="T52" s="52" t="str">
        <f t="shared" si="24"/>
        <v>нд</v>
      </c>
      <c r="U52" s="52" t="str">
        <f t="shared" si="24"/>
        <v>нд</v>
      </c>
      <c r="V52" s="52" t="str">
        <f t="shared" si="24"/>
        <v>нд</v>
      </c>
      <c r="W52" s="52" t="str">
        <f t="shared" si="24"/>
        <v>нд</v>
      </c>
      <c r="X52" s="52" t="str">
        <f t="shared" si="24"/>
        <v>нд</v>
      </c>
      <c r="Y52" s="52" t="str">
        <f t="shared" si="24"/>
        <v>нд</v>
      </c>
      <c r="Z52" s="52" t="str">
        <f t="shared" si="24"/>
        <v>нд</v>
      </c>
      <c r="AA52" s="52" t="str">
        <f t="shared" si="24"/>
        <v>нд</v>
      </c>
      <c r="AB52" s="52" t="str">
        <f t="shared" si="24"/>
        <v>нд</v>
      </c>
      <c r="AC52" s="52" t="str">
        <f t="shared" si="24"/>
        <v>нд</v>
      </c>
      <c r="AD52" s="52" t="str">
        <f t="shared" si="24"/>
        <v>нд</v>
      </c>
      <c r="AE52" s="52" t="str">
        <f t="shared" si="24"/>
        <v>нд</v>
      </c>
      <c r="AF52" s="52">
        <f>$C52</f>
        <v>2.7726693257343364</v>
      </c>
      <c r="AG52" s="52" t="str">
        <f t="shared" ref="AG52" si="25">AG30</f>
        <v>IV</v>
      </c>
      <c r="AH52" s="52" t="str">
        <f t="shared" si="24"/>
        <v>нд</v>
      </c>
      <c r="AI52" s="52" t="str">
        <f t="shared" si="24"/>
        <v>нд</v>
      </c>
      <c r="AJ52" s="52">
        <f>$C52</f>
        <v>2.7726693257343364</v>
      </c>
      <c r="AK52" s="52">
        <f t="shared" si="24"/>
        <v>0</v>
      </c>
    </row>
    <row r="53" spans="1:37" x14ac:dyDescent="0.25">
      <c r="A53" s="48" t="s">
        <v>132</v>
      </c>
      <c r="B53" s="29" t="s">
        <v>126</v>
      </c>
      <c r="C53" s="46" t="str">
        <f t="shared" ref="C53:AK53" si="26">C45</f>
        <v>нд</v>
      </c>
      <c r="D53" s="46" t="str">
        <f t="shared" si="26"/>
        <v>нд</v>
      </c>
      <c r="E53" s="46" t="str">
        <f t="shared" si="26"/>
        <v>нд</v>
      </c>
      <c r="F53" s="46" t="str">
        <f t="shared" si="26"/>
        <v>нд</v>
      </c>
      <c r="G53" s="46" t="str">
        <f t="shared" si="26"/>
        <v>нд</v>
      </c>
      <c r="H53" s="46" t="str">
        <f t="shared" si="26"/>
        <v>нд</v>
      </c>
      <c r="I53" s="46" t="str">
        <f t="shared" si="26"/>
        <v>нд</v>
      </c>
      <c r="J53" s="46" t="str">
        <f t="shared" si="26"/>
        <v>нд</v>
      </c>
      <c r="K53" s="46" t="str">
        <f t="shared" si="26"/>
        <v>нд</v>
      </c>
      <c r="L53" s="46" t="s">
        <v>489</v>
      </c>
      <c r="M53" s="46" t="str">
        <f t="shared" si="26"/>
        <v>нд</v>
      </c>
      <c r="N53" s="46" t="str">
        <f t="shared" si="26"/>
        <v>нд</v>
      </c>
      <c r="O53" s="46" t="str">
        <f t="shared" si="26"/>
        <v>нд</v>
      </c>
      <c r="P53" s="46" t="str">
        <f t="shared" si="26"/>
        <v>нд</v>
      </c>
      <c r="Q53" s="46" t="str">
        <f t="shared" si="26"/>
        <v>нд</v>
      </c>
      <c r="R53" s="46" t="str">
        <f t="shared" si="26"/>
        <v>нд</v>
      </c>
      <c r="S53" s="46" t="str">
        <f t="shared" si="26"/>
        <v>нд</v>
      </c>
      <c r="T53" s="46" t="str">
        <f t="shared" si="26"/>
        <v>нд</v>
      </c>
      <c r="U53" s="46" t="str">
        <f t="shared" si="26"/>
        <v>нд</v>
      </c>
      <c r="V53" s="46" t="str">
        <f t="shared" si="26"/>
        <v>нд</v>
      </c>
      <c r="W53" s="46" t="str">
        <f t="shared" si="26"/>
        <v>нд</v>
      </c>
      <c r="X53" s="46" t="str">
        <f t="shared" si="26"/>
        <v>нд</v>
      </c>
      <c r="Y53" s="46" t="str">
        <f t="shared" si="26"/>
        <v>нд</v>
      </c>
      <c r="Z53" s="46" t="str">
        <f t="shared" si="26"/>
        <v>нд</v>
      </c>
      <c r="AA53" s="46" t="str">
        <f t="shared" si="26"/>
        <v>нд</v>
      </c>
      <c r="AB53" s="46" t="str">
        <f t="shared" si="26"/>
        <v>нд</v>
      </c>
      <c r="AC53" s="46" t="str">
        <f t="shared" si="26"/>
        <v>нд</v>
      </c>
      <c r="AD53" s="46" t="str">
        <f t="shared" si="26"/>
        <v>нд</v>
      </c>
      <c r="AE53" s="46" t="str">
        <f t="shared" si="26"/>
        <v>нд</v>
      </c>
      <c r="AF53" s="46" t="str">
        <f t="shared" si="26"/>
        <v>нд</v>
      </c>
      <c r="AG53" s="46" t="str">
        <f t="shared" ref="AG53" si="27">AG45</f>
        <v>нд</v>
      </c>
      <c r="AH53" s="46" t="str">
        <f t="shared" si="26"/>
        <v>нд</v>
      </c>
      <c r="AI53" s="46" t="str">
        <f t="shared" si="26"/>
        <v>нд</v>
      </c>
      <c r="AJ53" s="46" t="str">
        <f t="shared" si="26"/>
        <v>нд</v>
      </c>
      <c r="AK53" s="46" t="str">
        <f t="shared" si="26"/>
        <v>нд</v>
      </c>
    </row>
    <row r="54" spans="1:37" x14ac:dyDescent="0.25">
      <c r="A54" s="48" t="s">
        <v>131</v>
      </c>
      <c r="B54" s="47" t="s">
        <v>125</v>
      </c>
      <c r="C54" s="46" t="str">
        <f t="shared" ref="C54:AK54" si="28">C46</f>
        <v>нд</v>
      </c>
      <c r="D54" s="46" t="str">
        <f t="shared" si="28"/>
        <v>нд</v>
      </c>
      <c r="E54" s="46" t="str">
        <f t="shared" si="28"/>
        <v>нд</v>
      </c>
      <c r="F54" s="46" t="str">
        <f t="shared" si="28"/>
        <v>нд</v>
      </c>
      <c r="G54" s="46" t="str">
        <f t="shared" si="28"/>
        <v>нд</v>
      </c>
      <c r="H54" s="46" t="str">
        <f t="shared" si="28"/>
        <v>нд</v>
      </c>
      <c r="I54" s="46" t="str">
        <f t="shared" si="28"/>
        <v>нд</v>
      </c>
      <c r="J54" s="46" t="str">
        <f t="shared" si="28"/>
        <v>нд</v>
      </c>
      <c r="K54" s="46" t="str">
        <f t="shared" si="28"/>
        <v>нд</v>
      </c>
      <c r="L54" s="46" t="s">
        <v>489</v>
      </c>
      <c r="M54" s="46" t="str">
        <f t="shared" si="28"/>
        <v>нд</v>
      </c>
      <c r="N54" s="46" t="str">
        <f t="shared" si="28"/>
        <v>нд</v>
      </c>
      <c r="O54" s="46" t="str">
        <f t="shared" si="28"/>
        <v>нд</v>
      </c>
      <c r="P54" s="46" t="str">
        <f t="shared" si="28"/>
        <v>нд</v>
      </c>
      <c r="Q54" s="46" t="str">
        <f t="shared" si="28"/>
        <v>нд</v>
      </c>
      <c r="R54" s="46" t="str">
        <f t="shared" si="28"/>
        <v>нд</v>
      </c>
      <c r="S54" s="46" t="str">
        <f t="shared" si="28"/>
        <v>нд</v>
      </c>
      <c r="T54" s="46" t="str">
        <f t="shared" si="28"/>
        <v>нд</v>
      </c>
      <c r="U54" s="46" t="str">
        <f t="shared" si="28"/>
        <v>нд</v>
      </c>
      <c r="V54" s="46" t="str">
        <f t="shared" si="28"/>
        <v>нд</v>
      </c>
      <c r="W54" s="46" t="str">
        <f t="shared" si="28"/>
        <v>нд</v>
      </c>
      <c r="X54" s="46" t="str">
        <f t="shared" si="28"/>
        <v>нд</v>
      </c>
      <c r="Y54" s="46" t="str">
        <f t="shared" si="28"/>
        <v>нд</v>
      </c>
      <c r="Z54" s="46" t="str">
        <f t="shared" si="28"/>
        <v>нд</v>
      </c>
      <c r="AA54" s="46" t="str">
        <f t="shared" si="28"/>
        <v>нд</v>
      </c>
      <c r="AB54" s="46" t="str">
        <f t="shared" si="28"/>
        <v>нд</v>
      </c>
      <c r="AC54" s="46" t="str">
        <f t="shared" si="28"/>
        <v>нд</v>
      </c>
      <c r="AD54" s="46" t="str">
        <f t="shared" si="28"/>
        <v>нд</v>
      </c>
      <c r="AE54" s="46" t="str">
        <f t="shared" si="28"/>
        <v>нд</v>
      </c>
      <c r="AF54" s="46" t="str">
        <f t="shared" si="28"/>
        <v>нд</v>
      </c>
      <c r="AG54" s="46" t="str">
        <f t="shared" ref="AG54" si="29">AG46</f>
        <v>нд</v>
      </c>
      <c r="AH54" s="46" t="str">
        <f t="shared" si="28"/>
        <v>нд</v>
      </c>
      <c r="AI54" s="46" t="str">
        <f t="shared" si="28"/>
        <v>нд</v>
      </c>
      <c r="AJ54" s="46" t="str">
        <f t="shared" si="28"/>
        <v>нд</v>
      </c>
      <c r="AK54" s="46" t="str">
        <f t="shared" si="28"/>
        <v>нд</v>
      </c>
    </row>
    <row r="55" spans="1:37" x14ac:dyDescent="0.25">
      <c r="A55" s="48" t="s">
        <v>130</v>
      </c>
      <c r="B55" s="47" t="s">
        <v>124</v>
      </c>
      <c r="C55" s="46" t="str">
        <f t="shared" ref="C55:AK55" si="30">C47</f>
        <v>нд</v>
      </c>
      <c r="D55" s="46" t="str">
        <f t="shared" si="30"/>
        <v>нд</v>
      </c>
      <c r="E55" s="46" t="str">
        <f t="shared" si="30"/>
        <v>нд</v>
      </c>
      <c r="F55" s="46" t="str">
        <f t="shared" si="30"/>
        <v>нд</v>
      </c>
      <c r="G55" s="46" t="str">
        <f t="shared" si="30"/>
        <v>нд</v>
      </c>
      <c r="H55" s="46" t="str">
        <f t="shared" si="30"/>
        <v>нд</v>
      </c>
      <c r="I55" s="46" t="str">
        <f t="shared" si="30"/>
        <v>нд</v>
      </c>
      <c r="J55" s="46" t="str">
        <f t="shared" si="30"/>
        <v>нд</v>
      </c>
      <c r="K55" s="46" t="str">
        <f t="shared" si="30"/>
        <v>нд</v>
      </c>
      <c r="L55" s="46" t="s">
        <v>489</v>
      </c>
      <c r="M55" s="46" t="str">
        <f t="shared" si="30"/>
        <v>нд</v>
      </c>
      <c r="N55" s="46" t="str">
        <f t="shared" si="30"/>
        <v>нд</v>
      </c>
      <c r="O55" s="46" t="str">
        <f t="shared" si="30"/>
        <v>нд</v>
      </c>
      <c r="P55" s="46" t="str">
        <f t="shared" si="30"/>
        <v>нд</v>
      </c>
      <c r="Q55" s="46" t="str">
        <f t="shared" si="30"/>
        <v>нд</v>
      </c>
      <c r="R55" s="46" t="str">
        <f t="shared" si="30"/>
        <v>нд</v>
      </c>
      <c r="S55" s="46" t="str">
        <f t="shared" si="30"/>
        <v>нд</v>
      </c>
      <c r="T55" s="46" t="str">
        <f t="shared" si="30"/>
        <v>нд</v>
      </c>
      <c r="U55" s="46" t="str">
        <f t="shared" si="30"/>
        <v>нд</v>
      </c>
      <c r="V55" s="46" t="str">
        <f t="shared" si="30"/>
        <v>нд</v>
      </c>
      <c r="W55" s="46" t="str">
        <f t="shared" si="30"/>
        <v>нд</v>
      </c>
      <c r="X55" s="46" t="str">
        <f t="shared" si="30"/>
        <v>нд</v>
      </c>
      <c r="Y55" s="46" t="str">
        <f t="shared" si="30"/>
        <v>нд</v>
      </c>
      <c r="Z55" s="46" t="str">
        <f t="shared" si="30"/>
        <v>нд</v>
      </c>
      <c r="AA55" s="46" t="str">
        <f t="shared" si="30"/>
        <v>нд</v>
      </c>
      <c r="AB55" s="46" t="str">
        <f t="shared" si="30"/>
        <v>нд</v>
      </c>
      <c r="AC55" s="46" t="str">
        <f t="shared" si="30"/>
        <v>нд</v>
      </c>
      <c r="AD55" s="46" t="str">
        <f t="shared" si="30"/>
        <v>нд</v>
      </c>
      <c r="AE55" s="46" t="str">
        <f t="shared" si="30"/>
        <v>нд</v>
      </c>
      <c r="AF55" s="46" t="str">
        <f t="shared" si="30"/>
        <v>нд</v>
      </c>
      <c r="AG55" s="46" t="str">
        <f t="shared" ref="AG55" si="31">AG47</f>
        <v>нд</v>
      </c>
      <c r="AH55" s="46" t="str">
        <f t="shared" si="30"/>
        <v>нд</v>
      </c>
      <c r="AI55" s="46" t="str">
        <f t="shared" si="30"/>
        <v>нд</v>
      </c>
      <c r="AJ55" s="46" t="str">
        <f t="shared" si="30"/>
        <v>нд</v>
      </c>
      <c r="AK55" s="46" t="str">
        <f t="shared" si="30"/>
        <v>нд</v>
      </c>
    </row>
    <row r="56" spans="1:37" x14ac:dyDescent="0.25">
      <c r="A56" s="48" t="s">
        <v>129</v>
      </c>
      <c r="B56" s="47" t="s">
        <v>123</v>
      </c>
      <c r="C56" s="236">
        <f>C49</f>
        <v>7.0000000000000007E-2</v>
      </c>
      <c r="D56" s="135" t="str">
        <f t="shared" ref="D56:AK56" si="32">D49</f>
        <v>нд</v>
      </c>
      <c r="E56" s="135" t="str">
        <f t="shared" si="32"/>
        <v>нд</v>
      </c>
      <c r="F56" s="236">
        <f>C56</f>
        <v>7.0000000000000007E-2</v>
      </c>
      <c r="G56" s="135" t="str">
        <f t="shared" si="32"/>
        <v>нд</v>
      </c>
      <c r="H56" s="229">
        <v>0</v>
      </c>
      <c r="I56" s="135" t="str">
        <f t="shared" si="32"/>
        <v>нд</v>
      </c>
      <c r="J56" s="229">
        <v>0</v>
      </c>
      <c r="K56" s="135" t="str">
        <f t="shared" si="32"/>
        <v>нд</v>
      </c>
      <c r="L56" s="46" t="s">
        <v>489</v>
      </c>
      <c r="M56" s="135" t="str">
        <f t="shared" si="32"/>
        <v>нд</v>
      </c>
      <c r="N56" s="135" t="str">
        <f t="shared" si="32"/>
        <v>нд</v>
      </c>
      <c r="O56" s="135" t="str">
        <f t="shared" si="32"/>
        <v>нд</v>
      </c>
      <c r="P56" s="135" t="str">
        <f t="shared" si="32"/>
        <v>нд</v>
      </c>
      <c r="Q56" s="135" t="str">
        <f t="shared" si="32"/>
        <v>нд</v>
      </c>
      <c r="R56" s="135" t="str">
        <f t="shared" si="32"/>
        <v>нд</v>
      </c>
      <c r="S56" s="135" t="str">
        <f t="shared" si="32"/>
        <v>нд</v>
      </c>
      <c r="T56" s="135" t="str">
        <f t="shared" si="32"/>
        <v>нд</v>
      </c>
      <c r="U56" s="135" t="str">
        <f t="shared" si="32"/>
        <v>нд</v>
      </c>
      <c r="V56" s="135" t="str">
        <f t="shared" si="32"/>
        <v>нд</v>
      </c>
      <c r="W56" s="135" t="str">
        <f t="shared" si="32"/>
        <v>нд</v>
      </c>
      <c r="X56" s="135" t="str">
        <f t="shared" si="32"/>
        <v>нд</v>
      </c>
      <c r="Y56" s="135" t="str">
        <f t="shared" si="32"/>
        <v>нд</v>
      </c>
      <c r="Z56" s="135" t="str">
        <f t="shared" si="32"/>
        <v>нд</v>
      </c>
      <c r="AA56" s="135" t="str">
        <f t="shared" si="32"/>
        <v>нд</v>
      </c>
      <c r="AB56" s="135" t="str">
        <f t="shared" si="32"/>
        <v>нд</v>
      </c>
      <c r="AC56" s="135" t="str">
        <f t="shared" si="32"/>
        <v>нд</v>
      </c>
      <c r="AD56" s="135" t="str">
        <f t="shared" si="32"/>
        <v>нд</v>
      </c>
      <c r="AE56" s="135" t="str">
        <f t="shared" si="32"/>
        <v>нд</v>
      </c>
      <c r="AF56" s="52">
        <f>$C56</f>
        <v>7.0000000000000007E-2</v>
      </c>
      <c r="AG56" s="135" t="str">
        <f t="shared" ref="AG56" si="33">AG49</f>
        <v>IV</v>
      </c>
      <c r="AH56" s="135" t="str">
        <f t="shared" si="32"/>
        <v>нд</v>
      </c>
      <c r="AI56" s="135" t="str">
        <f t="shared" si="32"/>
        <v>нд</v>
      </c>
      <c r="AJ56" s="52">
        <f>$C56</f>
        <v>7.0000000000000007E-2</v>
      </c>
      <c r="AK56" s="229">
        <v>0</v>
      </c>
    </row>
    <row r="57" spans="1:37" ht="18.75" x14ac:dyDescent="0.25">
      <c r="A57" s="48" t="s">
        <v>128</v>
      </c>
      <c r="B57" s="47" t="s">
        <v>122</v>
      </c>
      <c r="C57" s="46" t="str">
        <f>C50</f>
        <v>нд</v>
      </c>
      <c r="D57" s="46" t="str">
        <f t="shared" ref="D57:AK57" si="34">D50</f>
        <v>нд</v>
      </c>
      <c r="E57" s="46" t="str">
        <f t="shared" si="34"/>
        <v>нд</v>
      </c>
      <c r="F57" s="46" t="str">
        <f t="shared" si="34"/>
        <v>нд</v>
      </c>
      <c r="G57" s="46" t="str">
        <f t="shared" si="34"/>
        <v>нд</v>
      </c>
      <c r="H57" s="46" t="str">
        <f t="shared" si="34"/>
        <v>нд</v>
      </c>
      <c r="I57" s="46" t="str">
        <f t="shared" si="34"/>
        <v>нд</v>
      </c>
      <c r="J57" s="46" t="str">
        <f t="shared" si="34"/>
        <v>нд</v>
      </c>
      <c r="K57" s="46" t="str">
        <f t="shared" si="34"/>
        <v>нд</v>
      </c>
      <c r="L57" s="46" t="s">
        <v>489</v>
      </c>
      <c r="M57" s="46" t="str">
        <f t="shared" si="34"/>
        <v>нд</v>
      </c>
      <c r="N57" s="46" t="str">
        <f t="shared" si="34"/>
        <v>нд</v>
      </c>
      <c r="O57" s="46" t="str">
        <f t="shared" si="34"/>
        <v>нд</v>
      </c>
      <c r="P57" s="46" t="str">
        <f t="shared" si="34"/>
        <v>нд</v>
      </c>
      <c r="Q57" s="46" t="str">
        <f t="shared" si="34"/>
        <v>нд</v>
      </c>
      <c r="R57" s="46" t="str">
        <f t="shared" si="34"/>
        <v>нд</v>
      </c>
      <c r="S57" s="46" t="str">
        <f t="shared" si="34"/>
        <v>нд</v>
      </c>
      <c r="T57" s="46" t="str">
        <f t="shared" si="34"/>
        <v>нд</v>
      </c>
      <c r="U57" s="46" t="str">
        <f t="shared" si="34"/>
        <v>нд</v>
      </c>
      <c r="V57" s="46" t="str">
        <f t="shared" si="34"/>
        <v>нд</v>
      </c>
      <c r="W57" s="46" t="str">
        <f t="shared" si="34"/>
        <v>нд</v>
      </c>
      <c r="X57" s="46" t="str">
        <f t="shared" si="34"/>
        <v>нд</v>
      </c>
      <c r="Y57" s="46" t="str">
        <f t="shared" si="34"/>
        <v>нд</v>
      </c>
      <c r="Z57" s="46" t="str">
        <f t="shared" si="34"/>
        <v>нд</v>
      </c>
      <c r="AA57" s="46" t="str">
        <f t="shared" si="34"/>
        <v>нд</v>
      </c>
      <c r="AB57" s="46" t="str">
        <f t="shared" si="34"/>
        <v>нд</v>
      </c>
      <c r="AC57" s="46" t="str">
        <f t="shared" si="34"/>
        <v>нд</v>
      </c>
      <c r="AD57" s="46" t="str">
        <f t="shared" si="34"/>
        <v>нд</v>
      </c>
      <c r="AE57" s="46" t="str">
        <f t="shared" si="34"/>
        <v>нд</v>
      </c>
      <c r="AF57" s="46" t="str">
        <f t="shared" si="34"/>
        <v>нд</v>
      </c>
      <c r="AG57" s="46" t="str">
        <f t="shared" ref="AG57" si="35">AG50</f>
        <v>нд</v>
      </c>
      <c r="AH57" s="46" t="str">
        <f t="shared" si="34"/>
        <v>нд</v>
      </c>
      <c r="AI57" s="46" t="str">
        <f t="shared" si="34"/>
        <v>нд</v>
      </c>
      <c r="AJ57" s="46" t="str">
        <f t="shared" si="34"/>
        <v>нд</v>
      </c>
      <c r="AK57" s="46" t="str">
        <f t="shared" si="34"/>
        <v>нд</v>
      </c>
    </row>
    <row r="58" spans="1:37" ht="36.75" customHeight="1" x14ac:dyDescent="0.25">
      <c r="A58" s="51" t="s">
        <v>55</v>
      </c>
      <c r="B58" s="69" t="s">
        <v>227</v>
      </c>
      <c r="C58" s="46" t="s">
        <v>489</v>
      </c>
      <c r="D58" s="46" t="s">
        <v>489</v>
      </c>
      <c r="E58" s="46" t="s">
        <v>489</v>
      </c>
      <c r="F58" s="46" t="s">
        <v>489</v>
      </c>
      <c r="G58" s="46" t="s">
        <v>489</v>
      </c>
      <c r="H58" s="46" t="s">
        <v>489</v>
      </c>
      <c r="I58" s="46" t="s">
        <v>489</v>
      </c>
      <c r="J58" s="46" t="s">
        <v>489</v>
      </c>
      <c r="K58" s="46" t="s">
        <v>489</v>
      </c>
      <c r="L58" s="46" t="s">
        <v>489</v>
      </c>
      <c r="M58" s="46" t="s">
        <v>489</v>
      </c>
      <c r="N58" s="46" t="s">
        <v>489</v>
      </c>
      <c r="O58" s="46" t="s">
        <v>489</v>
      </c>
      <c r="P58" s="46" t="s">
        <v>489</v>
      </c>
      <c r="Q58" s="46" t="s">
        <v>489</v>
      </c>
      <c r="R58" s="46" t="s">
        <v>489</v>
      </c>
      <c r="S58" s="46" t="s">
        <v>489</v>
      </c>
      <c r="T58" s="46" t="s">
        <v>489</v>
      </c>
      <c r="U58" s="46" t="s">
        <v>489</v>
      </c>
      <c r="V58" s="46" t="s">
        <v>489</v>
      </c>
      <c r="W58" s="46" t="s">
        <v>489</v>
      </c>
      <c r="X58" s="46" t="s">
        <v>489</v>
      </c>
      <c r="Y58" s="46" t="s">
        <v>489</v>
      </c>
      <c r="Z58" s="46" t="s">
        <v>489</v>
      </c>
      <c r="AA58" s="46" t="s">
        <v>489</v>
      </c>
      <c r="AB58" s="46" t="s">
        <v>489</v>
      </c>
      <c r="AC58" s="46" t="s">
        <v>489</v>
      </c>
      <c r="AD58" s="46" t="s">
        <v>489</v>
      </c>
      <c r="AE58" s="46" t="s">
        <v>489</v>
      </c>
      <c r="AF58" s="46" t="s">
        <v>489</v>
      </c>
      <c r="AG58" s="46" t="s">
        <v>489</v>
      </c>
      <c r="AH58" s="46" t="s">
        <v>489</v>
      </c>
      <c r="AI58" s="46" t="s">
        <v>489</v>
      </c>
      <c r="AJ58" s="46" t="s">
        <v>489</v>
      </c>
      <c r="AK58" s="46" t="s">
        <v>489</v>
      </c>
    </row>
    <row r="59" spans="1:37" x14ac:dyDescent="0.25">
      <c r="A59" s="51" t="s">
        <v>53</v>
      </c>
      <c r="B59" s="50" t="s">
        <v>127</v>
      </c>
      <c r="C59" s="46"/>
      <c r="D59" s="46"/>
      <c r="E59" s="29"/>
      <c r="F59" s="29"/>
      <c r="G59" s="29"/>
      <c r="H59" s="29"/>
      <c r="I59" s="29"/>
      <c r="J59" s="29"/>
      <c r="K59" s="29"/>
      <c r="L59" s="29"/>
      <c r="M59" s="29"/>
      <c r="N59" s="29"/>
      <c r="O59" s="45"/>
      <c r="P59" s="45"/>
      <c r="Q59" s="45"/>
      <c r="R59" s="45"/>
      <c r="S59" s="45"/>
      <c r="T59" s="45"/>
      <c r="U59" s="45"/>
      <c r="V59" s="45"/>
      <c r="W59" s="45"/>
      <c r="X59" s="45"/>
      <c r="Y59" s="45"/>
      <c r="Z59" s="45"/>
      <c r="AA59" s="45"/>
      <c r="AB59" s="45"/>
      <c r="AC59" s="45"/>
      <c r="AD59" s="45"/>
      <c r="AE59" s="45"/>
      <c r="AF59" s="45"/>
      <c r="AG59" s="29"/>
      <c r="AH59" s="45"/>
      <c r="AI59" s="45"/>
      <c r="AJ59" s="45"/>
      <c r="AK59" s="44"/>
    </row>
    <row r="60" spans="1:37" x14ac:dyDescent="0.25">
      <c r="A60" s="48" t="s">
        <v>221</v>
      </c>
      <c r="B60" s="49" t="s">
        <v>148</v>
      </c>
      <c r="C60" s="46" t="s">
        <v>489</v>
      </c>
      <c r="D60" s="46" t="s">
        <v>489</v>
      </c>
      <c r="E60" s="46" t="s">
        <v>489</v>
      </c>
      <c r="F60" s="46" t="s">
        <v>489</v>
      </c>
      <c r="G60" s="46" t="s">
        <v>489</v>
      </c>
      <c r="H60" s="46" t="s">
        <v>489</v>
      </c>
      <c r="I60" s="46" t="s">
        <v>489</v>
      </c>
      <c r="J60" s="46" t="s">
        <v>489</v>
      </c>
      <c r="K60" s="46" t="s">
        <v>489</v>
      </c>
      <c r="L60" s="46" t="s">
        <v>489</v>
      </c>
      <c r="M60" s="46" t="s">
        <v>489</v>
      </c>
      <c r="N60" s="46" t="s">
        <v>489</v>
      </c>
      <c r="O60" s="46" t="s">
        <v>489</v>
      </c>
      <c r="P60" s="46" t="s">
        <v>489</v>
      </c>
      <c r="Q60" s="46" t="s">
        <v>489</v>
      </c>
      <c r="R60" s="46" t="s">
        <v>489</v>
      </c>
      <c r="S60" s="46" t="s">
        <v>489</v>
      </c>
      <c r="T60" s="46" t="s">
        <v>489</v>
      </c>
      <c r="U60" s="46" t="s">
        <v>489</v>
      </c>
      <c r="V60" s="46" t="s">
        <v>489</v>
      </c>
      <c r="W60" s="46" t="s">
        <v>489</v>
      </c>
      <c r="X60" s="46" t="s">
        <v>489</v>
      </c>
      <c r="Y60" s="46" t="s">
        <v>489</v>
      </c>
      <c r="Z60" s="46" t="s">
        <v>489</v>
      </c>
      <c r="AA60" s="46" t="s">
        <v>489</v>
      </c>
      <c r="AB60" s="46" t="s">
        <v>489</v>
      </c>
      <c r="AC60" s="46" t="s">
        <v>489</v>
      </c>
      <c r="AD60" s="46" t="s">
        <v>489</v>
      </c>
      <c r="AE60" s="46" t="s">
        <v>489</v>
      </c>
      <c r="AF60" s="46" t="s">
        <v>489</v>
      </c>
      <c r="AG60" s="46" t="s">
        <v>489</v>
      </c>
      <c r="AH60" s="46" t="s">
        <v>489</v>
      </c>
      <c r="AI60" s="46" t="s">
        <v>489</v>
      </c>
      <c r="AJ60" s="46" t="s">
        <v>489</v>
      </c>
      <c r="AK60" s="46" t="s">
        <v>489</v>
      </c>
    </row>
    <row r="61" spans="1:37" x14ac:dyDescent="0.25">
      <c r="A61" s="48" t="s">
        <v>222</v>
      </c>
      <c r="B61" s="49" t="s">
        <v>146</v>
      </c>
      <c r="C61" s="46" t="s">
        <v>489</v>
      </c>
      <c r="D61" s="46" t="s">
        <v>489</v>
      </c>
      <c r="E61" s="46" t="s">
        <v>489</v>
      </c>
      <c r="F61" s="46" t="s">
        <v>489</v>
      </c>
      <c r="G61" s="46" t="s">
        <v>489</v>
      </c>
      <c r="H61" s="46" t="s">
        <v>489</v>
      </c>
      <c r="I61" s="46" t="s">
        <v>489</v>
      </c>
      <c r="J61" s="46" t="s">
        <v>489</v>
      </c>
      <c r="K61" s="46" t="s">
        <v>489</v>
      </c>
      <c r="L61" s="46" t="s">
        <v>489</v>
      </c>
      <c r="M61" s="46" t="s">
        <v>489</v>
      </c>
      <c r="N61" s="46" t="s">
        <v>489</v>
      </c>
      <c r="O61" s="46" t="s">
        <v>489</v>
      </c>
      <c r="P61" s="46" t="s">
        <v>489</v>
      </c>
      <c r="Q61" s="46" t="s">
        <v>489</v>
      </c>
      <c r="R61" s="46" t="s">
        <v>489</v>
      </c>
      <c r="S61" s="46" t="s">
        <v>489</v>
      </c>
      <c r="T61" s="46" t="s">
        <v>489</v>
      </c>
      <c r="U61" s="46" t="s">
        <v>489</v>
      </c>
      <c r="V61" s="46" t="s">
        <v>489</v>
      </c>
      <c r="W61" s="46" t="s">
        <v>489</v>
      </c>
      <c r="X61" s="46" t="s">
        <v>489</v>
      </c>
      <c r="Y61" s="46" t="s">
        <v>489</v>
      </c>
      <c r="Z61" s="46" t="s">
        <v>489</v>
      </c>
      <c r="AA61" s="46" t="s">
        <v>489</v>
      </c>
      <c r="AB61" s="46" t="s">
        <v>489</v>
      </c>
      <c r="AC61" s="46" t="s">
        <v>489</v>
      </c>
      <c r="AD61" s="46" t="s">
        <v>489</v>
      </c>
      <c r="AE61" s="46" t="s">
        <v>489</v>
      </c>
      <c r="AF61" s="46" t="s">
        <v>489</v>
      </c>
      <c r="AG61" s="46" t="s">
        <v>489</v>
      </c>
      <c r="AH61" s="46" t="s">
        <v>489</v>
      </c>
      <c r="AI61" s="46" t="s">
        <v>489</v>
      </c>
      <c r="AJ61" s="46" t="s">
        <v>489</v>
      </c>
      <c r="AK61" s="46" t="s">
        <v>489</v>
      </c>
    </row>
    <row r="62" spans="1:37" x14ac:dyDescent="0.25">
      <c r="A62" s="48" t="s">
        <v>223</v>
      </c>
      <c r="B62" s="49" t="s">
        <v>144</v>
      </c>
      <c r="C62" s="46" t="s">
        <v>489</v>
      </c>
      <c r="D62" s="46" t="s">
        <v>489</v>
      </c>
      <c r="E62" s="46" t="s">
        <v>489</v>
      </c>
      <c r="F62" s="46" t="s">
        <v>489</v>
      </c>
      <c r="G62" s="46" t="s">
        <v>489</v>
      </c>
      <c r="H62" s="46" t="s">
        <v>489</v>
      </c>
      <c r="I62" s="46" t="s">
        <v>489</v>
      </c>
      <c r="J62" s="46" t="s">
        <v>489</v>
      </c>
      <c r="K62" s="46" t="s">
        <v>489</v>
      </c>
      <c r="L62" s="46" t="s">
        <v>489</v>
      </c>
      <c r="M62" s="46" t="s">
        <v>489</v>
      </c>
      <c r="N62" s="46" t="s">
        <v>489</v>
      </c>
      <c r="O62" s="46" t="s">
        <v>489</v>
      </c>
      <c r="P62" s="46" t="s">
        <v>489</v>
      </c>
      <c r="Q62" s="46" t="s">
        <v>489</v>
      </c>
      <c r="R62" s="46" t="s">
        <v>489</v>
      </c>
      <c r="S62" s="46" t="s">
        <v>489</v>
      </c>
      <c r="T62" s="46" t="s">
        <v>489</v>
      </c>
      <c r="U62" s="46" t="s">
        <v>489</v>
      </c>
      <c r="V62" s="46" t="s">
        <v>489</v>
      </c>
      <c r="W62" s="46" t="s">
        <v>489</v>
      </c>
      <c r="X62" s="46" t="s">
        <v>489</v>
      </c>
      <c r="Y62" s="46" t="s">
        <v>489</v>
      </c>
      <c r="Z62" s="46" t="s">
        <v>489</v>
      </c>
      <c r="AA62" s="46" t="s">
        <v>489</v>
      </c>
      <c r="AB62" s="46" t="s">
        <v>489</v>
      </c>
      <c r="AC62" s="46" t="s">
        <v>489</v>
      </c>
      <c r="AD62" s="46" t="s">
        <v>489</v>
      </c>
      <c r="AE62" s="46" t="s">
        <v>489</v>
      </c>
      <c r="AF62" s="46" t="s">
        <v>489</v>
      </c>
      <c r="AG62" s="46" t="s">
        <v>489</v>
      </c>
      <c r="AH62" s="46" t="s">
        <v>489</v>
      </c>
      <c r="AI62" s="46" t="s">
        <v>489</v>
      </c>
      <c r="AJ62" s="46" t="s">
        <v>489</v>
      </c>
      <c r="AK62" s="46" t="s">
        <v>489</v>
      </c>
    </row>
    <row r="63" spans="1:37" x14ac:dyDescent="0.25">
      <c r="A63" s="48" t="s">
        <v>224</v>
      </c>
      <c r="B63" s="49" t="s">
        <v>226</v>
      </c>
      <c r="C63" s="237">
        <f>C56</f>
        <v>7.0000000000000007E-2</v>
      </c>
      <c r="D63" s="46" t="s">
        <v>489</v>
      </c>
      <c r="E63" s="46" t="s">
        <v>489</v>
      </c>
      <c r="F63" s="237">
        <f>F56</f>
        <v>7.0000000000000007E-2</v>
      </c>
      <c r="G63" s="46" t="s">
        <v>489</v>
      </c>
      <c r="H63" s="229">
        <v>0</v>
      </c>
      <c r="I63" s="46" t="s">
        <v>489</v>
      </c>
      <c r="J63" s="229">
        <v>0</v>
      </c>
      <c r="K63" s="46" t="s">
        <v>489</v>
      </c>
      <c r="L63" s="46" t="s">
        <v>489</v>
      </c>
      <c r="M63" s="46" t="str">
        <f t="shared" ref="M63" si="36">M55</f>
        <v>нд</v>
      </c>
      <c r="N63" s="46" t="s">
        <v>489</v>
      </c>
      <c r="O63" s="46" t="s">
        <v>489</v>
      </c>
      <c r="P63" s="46" t="s">
        <v>489</v>
      </c>
      <c r="Q63" s="46" t="s">
        <v>489</v>
      </c>
      <c r="R63" s="46" t="s">
        <v>489</v>
      </c>
      <c r="S63" s="46" t="s">
        <v>489</v>
      </c>
      <c r="T63" s="46" t="s">
        <v>489</v>
      </c>
      <c r="U63" s="46" t="s">
        <v>489</v>
      </c>
      <c r="V63" s="46" t="s">
        <v>489</v>
      </c>
      <c r="W63" s="46" t="s">
        <v>489</v>
      </c>
      <c r="X63" s="46" t="s">
        <v>489</v>
      </c>
      <c r="Y63" s="46" t="s">
        <v>489</v>
      </c>
      <c r="Z63" s="46" t="s">
        <v>489</v>
      </c>
      <c r="AA63" s="46" t="s">
        <v>489</v>
      </c>
      <c r="AB63" s="46" t="s">
        <v>489</v>
      </c>
      <c r="AC63" s="46" t="s">
        <v>489</v>
      </c>
      <c r="AD63" s="46" t="s">
        <v>489</v>
      </c>
      <c r="AE63" s="46" t="s">
        <v>489</v>
      </c>
      <c r="AF63" s="52">
        <f>$C63</f>
        <v>7.0000000000000007E-2</v>
      </c>
      <c r="AG63" s="46" t="s">
        <v>506</v>
      </c>
      <c r="AH63" s="46" t="s">
        <v>489</v>
      </c>
      <c r="AI63" s="46" t="s">
        <v>489</v>
      </c>
      <c r="AJ63" s="52">
        <f>$C63</f>
        <v>7.0000000000000007E-2</v>
      </c>
      <c r="AK63" s="229">
        <v>0</v>
      </c>
    </row>
    <row r="64" spans="1:37" ht="18.75" x14ac:dyDescent="0.25">
      <c r="A64" s="48" t="s">
        <v>225</v>
      </c>
      <c r="B64" s="47" t="s">
        <v>122</v>
      </c>
      <c r="C64" s="46" t="s">
        <v>489</v>
      </c>
      <c r="D64" s="46" t="s">
        <v>489</v>
      </c>
      <c r="E64" s="46" t="s">
        <v>489</v>
      </c>
      <c r="F64" s="46" t="s">
        <v>489</v>
      </c>
      <c r="G64" s="46" t="s">
        <v>489</v>
      </c>
      <c r="H64" s="46" t="s">
        <v>489</v>
      </c>
      <c r="I64" s="46" t="s">
        <v>489</v>
      </c>
      <c r="J64" s="46" t="s">
        <v>489</v>
      </c>
      <c r="K64" s="46" t="s">
        <v>489</v>
      </c>
      <c r="L64" s="46" t="s">
        <v>489</v>
      </c>
      <c r="M64" s="46" t="s">
        <v>489</v>
      </c>
      <c r="N64" s="46" t="s">
        <v>489</v>
      </c>
      <c r="O64" s="46" t="s">
        <v>489</v>
      </c>
      <c r="P64" s="46" t="s">
        <v>489</v>
      </c>
      <c r="Q64" s="46" t="s">
        <v>489</v>
      </c>
      <c r="R64" s="46" t="s">
        <v>489</v>
      </c>
      <c r="S64" s="46" t="s">
        <v>489</v>
      </c>
      <c r="T64" s="46" t="s">
        <v>489</v>
      </c>
      <c r="U64" s="46" t="s">
        <v>489</v>
      </c>
      <c r="V64" s="46" t="s">
        <v>489</v>
      </c>
      <c r="W64" s="46" t="s">
        <v>489</v>
      </c>
      <c r="X64" s="46" t="s">
        <v>489</v>
      </c>
      <c r="Y64" s="46" t="s">
        <v>489</v>
      </c>
      <c r="Z64" s="46" t="s">
        <v>489</v>
      </c>
      <c r="AA64" s="46" t="s">
        <v>489</v>
      </c>
      <c r="AB64" s="46" t="s">
        <v>489</v>
      </c>
      <c r="AC64" s="46" t="s">
        <v>489</v>
      </c>
      <c r="AD64" s="46" t="s">
        <v>489</v>
      </c>
      <c r="AE64" s="46" t="s">
        <v>489</v>
      </c>
      <c r="AF64" s="46" t="s">
        <v>489</v>
      </c>
      <c r="AG64" s="46" t="s">
        <v>489</v>
      </c>
      <c r="AH64" s="46" t="s">
        <v>489</v>
      </c>
      <c r="AI64" s="46" t="s">
        <v>489</v>
      </c>
      <c r="AJ64" s="46" t="s">
        <v>489</v>
      </c>
      <c r="AK64" s="46" t="s">
        <v>489</v>
      </c>
    </row>
    <row r="65" spans="1:36" x14ac:dyDescent="0.25">
      <c r="A65" s="43"/>
      <c r="B65" s="38"/>
      <c r="C65" s="38"/>
      <c r="D65" s="38"/>
      <c r="E65" s="38"/>
      <c r="F65" s="38"/>
      <c r="G65" s="38"/>
      <c r="H65" s="38"/>
      <c r="I65" s="38"/>
      <c r="J65" s="38"/>
      <c r="K65" s="38"/>
      <c r="L65" s="43"/>
      <c r="M65" s="43"/>
    </row>
    <row r="66" spans="1:36" ht="54" customHeight="1" x14ac:dyDescent="0.25">
      <c r="B66" s="394"/>
      <c r="C66" s="394"/>
      <c r="D66" s="394"/>
      <c r="E66" s="394"/>
      <c r="F66" s="394"/>
      <c r="G66" s="394"/>
      <c r="H66" s="394"/>
      <c r="I66" s="394"/>
      <c r="J66" s="40"/>
      <c r="K66" s="40"/>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row>
    <row r="68" spans="1:36" ht="50.25" customHeight="1" x14ac:dyDescent="0.25">
      <c r="B68" s="394"/>
      <c r="C68" s="394"/>
      <c r="D68" s="394"/>
      <c r="E68" s="394"/>
      <c r="F68" s="394"/>
      <c r="G68" s="394"/>
      <c r="H68" s="394"/>
      <c r="I68" s="394"/>
      <c r="J68" s="40"/>
      <c r="K68" s="40"/>
    </row>
    <row r="70" spans="1:36" ht="36.75" customHeight="1" x14ac:dyDescent="0.25">
      <c r="B70" s="394"/>
      <c r="C70" s="394"/>
      <c r="D70" s="394"/>
      <c r="E70" s="394"/>
      <c r="F70" s="394"/>
      <c r="G70" s="394"/>
      <c r="H70" s="394"/>
      <c r="I70" s="394"/>
      <c r="J70" s="40"/>
      <c r="K70" s="40"/>
    </row>
    <row r="71" spans="1:36" x14ac:dyDescent="0.25">
      <c r="N71" s="41"/>
    </row>
    <row r="72" spans="1:36" ht="51" customHeight="1" x14ac:dyDescent="0.25">
      <c r="B72" s="394"/>
      <c r="C72" s="394"/>
      <c r="D72" s="394"/>
      <c r="E72" s="394"/>
      <c r="F72" s="394"/>
      <c r="G72" s="394"/>
      <c r="H72" s="394"/>
      <c r="I72" s="394"/>
      <c r="J72" s="40"/>
      <c r="K72" s="40"/>
      <c r="N72" s="41"/>
    </row>
    <row r="73" spans="1:36" ht="32.25" customHeight="1" x14ac:dyDescent="0.25">
      <c r="B73" s="394"/>
      <c r="C73" s="394"/>
      <c r="D73" s="394"/>
      <c r="E73" s="394"/>
      <c r="F73" s="394"/>
      <c r="G73" s="394"/>
      <c r="H73" s="394"/>
      <c r="I73" s="394"/>
      <c r="J73" s="40"/>
      <c r="K73" s="40"/>
    </row>
    <row r="74" spans="1:36" ht="51.75" customHeight="1" x14ac:dyDescent="0.25">
      <c r="B74" s="394"/>
      <c r="C74" s="394"/>
      <c r="D74" s="394"/>
      <c r="E74" s="394"/>
      <c r="F74" s="394"/>
      <c r="G74" s="394"/>
      <c r="H74" s="394"/>
      <c r="I74" s="394"/>
      <c r="J74" s="40"/>
      <c r="K74" s="40"/>
    </row>
    <row r="75" spans="1:36" ht="21.75" customHeight="1" x14ac:dyDescent="0.25">
      <c r="B75" s="392"/>
      <c r="C75" s="392"/>
      <c r="D75" s="392"/>
      <c r="E75" s="392"/>
      <c r="F75" s="392"/>
      <c r="G75" s="392"/>
      <c r="H75" s="392"/>
      <c r="I75" s="392"/>
      <c r="J75" s="39"/>
      <c r="K75" s="39"/>
    </row>
    <row r="76" spans="1:36" ht="23.25" customHeight="1" x14ac:dyDescent="0.25"/>
    <row r="77" spans="1:36" ht="18.75" customHeight="1" x14ac:dyDescent="0.25">
      <c r="B77" s="393"/>
      <c r="C77" s="393"/>
      <c r="D77" s="393"/>
      <c r="E77" s="393"/>
      <c r="F77" s="393"/>
      <c r="G77" s="393"/>
      <c r="H77" s="393"/>
      <c r="I77" s="393"/>
      <c r="J77" s="38"/>
      <c r="K77" s="38"/>
    </row>
  </sheetData>
  <mergeCells count="45">
    <mergeCell ref="AF20:AI20"/>
    <mergeCell ref="AF21:AG21"/>
    <mergeCell ref="AH21:AI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K14"/>
    <mergeCell ref="C20:D21"/>
    <mergeCell ref="A16:AK16"/>
    <mergeCell ref="A15:AK15"/>
    <mergeCell ref="A20:A22"/>
    <mergeCell ref="E20:F21"/>
    <mergeCell ref="A18:AK18"/>
    <mergeCell ref="AJ20:AK21"/>
    <mergeCell ref="L20:O20"/>
    <mergeCell ref="L21:M21"/>
    <mergeCell ref="N21:O21"/>
    <mergeCell ref="G20:G22"/>
    <mergeCell ref="H21:I21"/>
    <mergeCell ref="H20:K20"/>
    <mergeCell ref="J21:K21"/>
    <mergeCell ref="B20:B22"/>
    <mergeCell ref="A4:AK4"/>
    <mergeCell ref="A12:AK12"/>
    <mergeCell ref="A9:AK9"/>
    <mergeCell ref="A11:AK11"/>
    <mergeCell ref="A8:AK8"/>
    <mergeCell ref="A6:AK6"/>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7" width="10.7109375" style="14" customWidth="1"/>
    <col min="28" max="28" width="14.28515625" style="14" customWidth="1"/>
    <col min="29" max="29" width="13" style="14" customWidth="1"/>
    <col min="30" max="30" width="10.7109375" style="14" customWidth="1"/>
    <col min="31" max="31" width="15.85546875" style="14" customWidth="1"/>
    <col min="32" max="32" width="11.7109375" style="14" customWidth="1"/>
    <col min="33" max="33" width="11.5703125" style="14" customWidth="1"/>
    <col min="34" max="35" width="12"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4" t="s">
        <v>66</v>
      </c>
    </row>
    <row r="2" spans="1:48" ht="18.75" x14ac:dyDescent="0.3">
      <c r="AV2" s="11" t="s">
        <v>7</v>
      </c>
    </row>
    <row r="3" spans="1:48" ht="18.75" x14ac:dyDescent="0.3">
      <c r="AV3" s="11" t="s">
        <v>65</v>
      </c>
    </row>
    <row r="4" spans="1:48" ht="18.75" x14ac:dyDescent="0.3">
      <c r="AV4" s="11"/>
    </row>
    <row r="5" spans="1:48" ht="18.75" customHeight="1" x14ac:dyDescent="0.25">
      <c r="A5" s="282" t="str">
        <f>'1. паспорт местоположение'!A5:C5</f>
        <v>Год раскрытия информации: 2026 год</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row>
    <row r="6" spans="1:48" ht="18.75" x14ac:dyDescent="0.3">
      <c r="AV6" s="11"/>
    </row>
    <row r="7" spans="1:48" ht="18.75" x14ac:dyDescent="0.25">
      <c r="A7" s="256" t="s">
        <v>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x14ac:dyDescent="0.25">
      <c r="A9" s="251" t="str">
        <f>'1. паспорт местоположение'!A9:C9</f>
        <v xml:space="preserve">Общество с ограниченной ответственностью "СИСТЕМА" </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52" t="s">
        <v>5</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x14ac:dyDescent="0.25">
      <c r="A12" s="257" t="str">
        <f>'1. паспорт местоположение'!A12:C12</f>
        <v>P_1.2.2.1_6</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x14ac:dyDescent="0.25">
      <c r="A13" s="252" t="s">
        <v>4</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5.75" x14ac:dyDescent="0.25">
      <c r="A15" s="266"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52" t="s">
        <v>3</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x14ac:dyDescent="0.25">
      <c r="A21" s="395" t="s">
        <v>464</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ht="58.5" customHeight="1" x14ac:dyDescent="0.25">
      <c r="A22" s="396" t="s">
        <v>49</v>
      </c>
      <c r="B22" s="399" t="s">
        <v>21</v>
      </c>
      <c r="C22" s="396" t="s">
        <v>48</v>
      </c>
      <c r="D22" s="396" t="s">
        <v>47</v>
      </c>
      <c r="E22" s="402" t="s">
        <v>474</v>
      </c>
      <c r="F22" s="403"/>
      <c r="G22" s="403"/>
      <c r="H22" s="403"/>
      <c r="I22" s="403"/>
      <c r="J22" s="403"/>
      <c r="K22" s="403"/>
      <c r="L22" s="404"/>
      <c r="M22" s="396" t="s">
        <v>46</v>
      </c>
      <c r="N22" s="396" t="s">
        <v>45</v>
      </c>
      <c r="O22" s="396" t="s">
        <v>44</v>
      </c>
      <c r="P22" s="405" t="s">
        <v>234</v>
      </c>
      <c r="Q22" s="405" t="s">
        <v>43</v>
      </c>
      <c r="R22" s="405" t="s">
        <v>42</v>
      </c>
      <c r="S22" s="405" t="s">
        <v>41</v>
      </c>
      <c r="T22" s="405"/>
      <c r="U22" s="405" t="s">
        <v>40</v>
      </c>
      <c r="V22" s="405" t="s">
        <v>39</v>
      </c>
      <c r="W22" s="405" t="s">
        <v>38</v>
      </c>
      <c r="X22" s="405" t="s">
        <v>37</v>
      </c>
      <c r="Y22" s="405" t="s">
        <v>36</v>
      </c>
      <c r="Z22" s="414" t="s">
        <v>35</v>
      </c>
      <c r="AA22" s="405" t="s">
        <v>34</v>
      </c>
      <c r="AB22" s="405" t="s">
        <v>33</v>
      </c>
      <c r="AC22" s="405" t="s">
        <v>32</v>
      </c>
      <c r="AD22" s="405" t="s">
        <v>31</v>
      </c>
      <c r="AE22" s="405" t="s">
        <v>30</v>
      </c>
      <c r="AF22" s="405" t="s">
        <v>29</v>
      </c>
      <c r="AG22" s="405"/>
      <c r="AH22" s="405"/>
      <c r="AI22" s="405"/>
      <c r="AJ22" s="405"/>
      <c r="AK22" s="405"/>
      <c r="AL22" s="405" t="s">
        <v>28</v>
      </c>
      <c r="AM22" s="405"/>
      <c r="AN22" s="405"/>
      <c r="AO22" s="405"/>
      <c r="AP22" s="405" t="s">
        <v>27</v>
      </c>
      <c r="AQ22" s="405"/>
      <c r="AR22" s="405" t="s">
        <v>26</v>
      </c>
      <c r="AS22" s="405" t="s">
        <v>25</v>
      </c>
      <c r="AT22" s="405" t="s">
        <v>24</v>
      </c>
      <c r="AU22" s="405" t="s">
        <v>23</v>
      </c>
      <c r="AV22" s="408" t="s">
        <v>22</v>
      </c>
    </row>
    <row r="23" spans="1:48" ht="64.5" customHeight="1" x14ac:dyDescent="0.25">
      <c r="A23" s="397"/>
      <c r="B23" s="400"/>
      <c r="C23" s="397"/>
      <c r="D23" s="397"/>
      <c r="E23" s="396" t="s">
        <v>20</v>
      </c>
      <c r="F23" s="410" t="s">
        <v>126</v>
      </c>
      <c r="G23" s="410" t="s">
        <v>125</v>
      </c>
      <c r="H23" s="410" t="s">
        <v>124</v>
      </c>
      <c r="I23" s="373" t="s">
        <v>385</v>
      </c>
      <c r="J23" s="373" t="s">
        <v>386</v>
      </c>
      <c r="K23" s="373" t="s">
        <v>387</v>
      </c>
      <c r="L23" s="410" t="s">
        <v>74</v>
      </c>
      <c r="M23" s="397"/>
      <c r="N23" s="397"/>
      <c r="O23" s="397"/>
      <c r="P23" s="405"/>
      <c r="Q23" s="405"/>
      <c r="R23" s="405"/>
      <c r="S23" s="412" t="s">
        <v>1</v>
      </c>
      <c r="T23" s="412" t="s">
        <v>8</v>
      </c>
      <c r="U23" s="405"/>
      <c r="V23" s="405"/>
      <c r="W23" s="405"/>
      <c r="X23" s="405"/>
      <c r="Y23" s="405"/>
      <c r="Z23" s="405"/>
      <c r="AA23" s="405"/>
      <c r="AB23" s="405"/>
      <c r="AC23" s="405"/>
      <c r="AD23" s="405"/>
      <c r="AE23" s="405"/>
      <c r="AF23" s="405" t="s">
        <v>19</v>
      </c>
      <c r="AG23" s="405"/>
      <c r="AH23" s="405" t="s">
        <v>18</v>
      </c>
      <c r="AI23" s="405"/>
      <c r="AJ23" s="396" t="s">
        <v>17</v>
      </c>
      <c r="AK23" s="396" t="s">
        <v>16</v>
      </c>
      <c r="AL23" s="396" t="s">
        <v>15</v>
      </c>
      <c r="AM23" s="396" t="s">
        <v>14</v>
      </c>
      <c r="AN23" s="396" t="s">
        <v>13</v>
      </c>
      <c r="AO23" s="396" t="s">
        <v>12</v>
      </c>
      <c r="AP23" s="396" t="s">
        <v>11</v>
      </c>
      <c r="AQ23" s="406" t="s">
        <v>8</v>
      </c>
      <c r="AR23" s="405"/>
      <c r="AS23" s="405"/>
      <c r="AT23" s="405"/>
      <c r="AU23" s="405"/>
      <c r="AV23" s="409"/>
    </row>
    <row r="24" spans="1:48" ht="123" customHeight="1" x14ac:dyDescent="0.25">
      <c r="A24" s="398"/>
      <c r="B24" s="401"/>
      <c r="C24" s="398"/>
      <c r="D24" s="398"/>
      <c r="E24" s="398"/>
      <c r="F24" s="411"/>
      <c r="G24" s="411"/>
      <c r="H24" s="411"/>
      <c r="I24" s="375"/>
      <c r="J24" s="375"/>
      <c r="K24" s="375"/>
      <c r="L24" s="411"/>
      <c r="M24" s="398"/>
      <c r="N24" s="398"/>
      <c r="O24" s="398"/>
      <c r="P24" s="405"/>
      <c r="Q24" s="405"/>
      <c r="R24" s="405"/>
      <c r="S24" s="413"/>
      <c r="T24" s="413"/>
      <c r="U24" s="405"/>
      <c r="V24" s="405"/>
      <c r="W24" s="405"/>
      <c r="X24" s="405"/>
      <c r="Y24" s="405"/>
      <c r="Z24" s="405"/>
      <c r="AA24" s="405"/>
      <c r="AB24" s="405"/>
      <c r="AC24" s="405"/>
      <c r="AD24" s="405"/>
      <c r="AE24" s="405"/>
      <c r="AF24" s="180" t="s">
        <v>10</v>
      </c>
      <c r="AG24" s="180" t="s">
        <v>9</v>
      </c>
      <c r="AH24" s="123" t="s">
        <v>1</v>
      </c>
      <c r="AI24" s="123" t="s">
        <v>8</v>
      </c>
      <c r="AJ24" s="398"/>
      <c r="AK24" s="398"/>
      <c r="AL24" s="398"/>
      <c r="AM24" s="398"/>
      <c r="AN24" s="398"/>
      <c r="AO24" s="398"/>
      <c r="AP24" s="398"/>
      <c r="AQ24" s="407"/>
      <c r="AR24" s="405"/>
      <c r="AS24" s="405"/>
      <c r="AT24" s="405"/>
      <c r="AU24" s="405"/>
      <c r="AV24" s="409"/>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239" customFormat="1" ht="11.25" x14ac:dyDescent="0.2">
      <c r="A26" s="238" t="s">
        <v>489</v>
      </c>
      <c r="B26" s="238" t="s">
        <v>489</v>
      </c>
      <c r="C26" s="238" t="s">
        <v>489</v>
      </c>
      <c r="D26" s="238" t="s">
        <v>489</v>
      </c>
      <c r="E26" s="238" t="s">
        <v>489</v>
      </c>
      <c r="F26" s="238" t="s">
        <v>489</v>
      </c>
      <c r="G26" s="238" t="s">
        <v>489</v>
      </c>
      <c r="H26" s="238" t="s">
        <v>489</v>
      </c>
      <c r="I26" s="238" t="s">
        <v>489</v>
      </c>
      <c r="J26" s="238" t="s">
        <v>489</v>
      </c>
      <c r="K26" s="238" t="s">
        <v>489</v>
      </c>
      <c r="L26" s="238" t="s">
        <v>489</v>
      </c>
      <c r="M26" s="238" t="s">
        <v>489</v>
      </c>
      <c r="N26" s="238" t="s">
        <v>489</v>
      </c>
      <c r="O26" s="238" t="s">
        <v>489</v>
      </c>
      <c r="P26" s="238" t="s">
        <v>489</v>
      </c>
      <c r="Q26" s="238" t="s">
        <v>489</v>
      </c>
      <c r="R26" s="238" t="s">
        <v>489</v>
      </c>
      <c r="S26" s="238" t="s">
        <v>489</v>
      </c>
      <c r="T26" s="238" t="s">
        <v>489</v>
      </c>
      <c r="U26" s="238" t="s">
        <v>489</v>
      </c>
      <c r="V26" s="238" t="s">
        <v>489</v>
      </c>
      <c r="W26" s="238" t="s">
        <v>489</v>
      </c>
      <c r="X26" s="238" t="s">
        <v>489</v>
      </c>
      <c r="Y26" s="238" t="s">
        <v>489</v>
      </c>
      <c r="Z26" s="238" t="s">
        <v>489</v>
      </c>
      <c r="AA26" s="238" t="s">
        <v>489</v>
      </c>
      <c r="AB26" s="238" t="s">
        <v>489</v>
      </c>
      <c r="AC26" s="238" t="s">
        <v>489</v>
      </c>
      <c r="AD26" s="238" t="s">
        <v>489</v>
      </c>
      <c r="AE26" s="238" t="s">
        <v>489</v>
      </c>
      <c r="AF26" s="238" t="s">
        <v>489</v>
      </c>
      <c r="AG26" s="238" t="s">
        <v>489</v>
      </c>
      <c r="AH26" s="238" t="s">
        <v>489</v>
      </c>
      <c r="AI26" s="238" t="s">
        <v>489</v>
      </c>
      <c r="AJ26" s="238" t="s">
        <v>489</v>
      </c>
      <c r="AK26" s="238" t="s">
        <v>489</v>
      </c>
      <c r="AL26" s="238" t="s">
        <v>489</v>
      </c>
      <c r="AM26" s="238" t="s">
        <v>489</v>
      </c>
      <c r="AN26" s="238" t="s">
        <v>489</v>
      </c>
      <c r="AO26" s="238" t="s">
        <v>489</v>
      </c>
      <c r="AP26" s="238" t="s">
        <v>489</v>
      </c>
      <c r="AQ26" s="238" t="s">
        <v>489</v>
      </c>
      <c r="AR26" s="238" t="s">
        <v>489</v>
      </c>
      <c r="AS26" s="238" t="s">
        <v>489</v>
      </c>
      <c r="AT26" s="238" t="s">
        <v>489</v>
      </c>
      <c r="AU26" s="238" t="s">
        <v>489</v>
      </c>
      <c r="AV26" s="238" t="s">
        <v>489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95"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x14ac:dyDescent="0.25">
      <c r="B1" s="24" t="s">
        <v>66</v>
      </c>
    </row>
    <row r="2" spans="1:8" ht="18.75" x14ac:dyDescent="0.3">
      <c r="B2" s="11" t="s">
        <v>7</v>
      </c>
    </row>
    <row r="3" spans="1:8" ht="18.75" x14ac:dyDescent="0.3">
      <c r="B3" s="11" t="s">
        <v>480</v>
      </c>
    </row>
    <row r="4" spans="1:8" x14ac:dyDescent="0.25">
      <c r="B4" s="27"/>
    </row>
    <row r="5" spans="1:8" ht="18.75" x14ac:dyDescent="0.3">
      <c r="A5" s="266" t="str">
        <f>'1. паспорт местоположение'!A5:C5</f>
        <v>Год раскрытия информации: 2026 год</v>
      </c>
      <c r="B5" s="266"/>
      <c r="C5" s="58"/>
      <c r="D5" s="58"/>
      <c r="E5" s="58"/>
      <c r="F5" s="58"/>
      <c r="G5" s="58"/>
      <c r="H5" s="58"/>
    </row>
    <row r="6" spans="1:8" ht="18.75" x14ac:dyDescent="0.3">
      <c r="A6" s="124"/>
      <c r="B6" s="124"/>
      <c r="C6" s="124"/>
      <c r="D6" s="124"/>
      <c r="E6" s="124"/>
      <c r="F6" s="124"/>
      <c r="G6" s="124"/>
      <c r="H6" s="124"/>
    </row>
    <row r="7" spans="1:8" ht="18.75" x14ac:dyDescent="0.25">
      <c r="A7" s="256" t="s">
        <v>6</v>
      </c>
      <c r="B7" s="256"/>
      <c r="C7" s="9"/>
      <c r="D7" s="9"/>
      <c r="E7" s="9"/>
      <c r="F7" s="9"/>
      <c r="G7" s="9"/>
      <c r="H7" s="9"/>
    </row>
    <row r="8" spans="1:8" ht="18.75" x14ac:dyDescent="0.25">
      <c r="A8" s="9"/>
      <c r="B8" s="9"/>
      <c r="C8" s="9"/>
      <c r="D8" s="9"/>
      <c r="E8" s="9"/>
      <c r="F8" s="9"/>
      <c r="G8" s="9"/>
      <c r="H8" s="9"/>
    </row>
    <row r="9" spans="1:8" x14ac:dyDescent="0.25">
      <c r="A9" s="415" t="str">
        <f>'1. паспорт местоположение'!A9:C9</f>
        <v xml:space="preserve">Общество с ограниченной ответственностью "СИСТЕМА" </v>
      </c>
      <c r="B9" s="415"/>
      <c r="C9" s="6"/>
      <c r="D9" s="6"/>
      <c r="E9" s="6"/>
      <c r="F9" s="6"/>
      <c r="G9" s="6"/>
      <c r="H9" s="6"/>
    </row>
    <row r="10" spans="1:8" x14ac:dyDescent="0.25">
      <c r="A10" s="252" t="s">
        <v>5</v>
      </c>
      <c r="B10" s="252"/>
      <c r="C10" s="4"/>
      <c r="D10" s="4"/>
      <c r="E10" s="4"/>
      <c r="F10" s="4"/>
      <c r="G10" s="4"/>
      <c r="H10" s="4"/>
    </row>
    <row r="11" spans="1:8" ht="18.75" x14ac:dyDescent="0.25">
      <c r="A11" s="9"/>
      <c r="B11" s="9"/>
      <c r="C11" s="9"/>
      <c r="D11" s="9"/>
      <c r="E11" s="9"/>
      <c r="F11" s="9"/>
      <c r="G11" s="9"/>
      <c r="H11" s="9"/>
    </row>
    <row r="12" spans="1:8" ht="30.75" customHeight="1" x14ac:dyDescent="0.25">
      <c r="A12" s="267" t="str">
        <f>'1. паспорт местоположение'!A12:C12</f>
        <v>P_1.2.2.1_6</v>
      </c>
      <c r="B12" s="267"/>
      <c r="C12" s="6"/>
      <c r="D12" s="6"/>
      <c r="E12" s="6"/>
      <c r="F12" s="6"/>
      <c r="G12" s="6"/>
      <c r="H12" s="6"/>
    </row>
    <row r="13" spans="1:8" x14ac:dyDescent="0.25">
      <c r="A13" s="252" t="s">
        <v>4</v>
      </c>
      <c r="B13" s="252"/>
      <c r="C13" s="4"/>
      <c r="D13" s="4"/>
      <c r="E13" s="4"/>
      <c r="F13" s="4"/>
      <c r="G13" s="4"/>
      <c r="H13" s="4"/>
    </row>
    <row r="14" spans="1:8" ht="18.75" x14ac:dyDescent="0.25">
      <c r="A14" s="8"/>
      <c r="B14" s="8"/>
      <c r="C14" s="8"/>
      <c r="D14" s="8"/>
      <c r="E14" s="8"/>
      <c r="F14" s="8"/>
      <c r="G14" s="8"/>
      <c r="H14" s="8"/>
    </row>
    <row r="15" spans="1:8" ht="57.75" customHeight="1" x14ac:dyDescent="0.25">
      <c r="A15" s="266"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5" s="266"/>
      <c r="C15" s="131"/>
      <c r="D15" s="131"/>
      <c r="E15" s="131"/>
      <c r="F15" s="131"/>
      <c r="G15" s="131"/>
      <c r="H15" s="131"/>
    </row>
    <row r="16" spans="1:8" x14ac:dyDescent="0.25">
      <c r="A16" s="252" t="s">
        <v>3</v>
      </c>
      <c r="B16" s="252"/>
      <c r="C16" s="4"/>
      <c r="D16" s="4"/>
      <c r="E16" s="4"/>
      <c r="F16" s="4"/>
      <c r="G16" s="4"/>
      <c r="H16" s="4"/>
    </row>
    <row r="17" spans="1:2" x14ac:dyDescent="0.25">
      <c r="B17" s="96"/>
    </row>
    <row r="18" spans="1:2" ht="33.75" customHeight="1" x14ac:dyDescent="0.25">
      <c r="A18" s="419" t="s">
        <v>465</v>
      </c>
      <c r="B18" s="420"/>
    </row>
    <row r="19" spans="1:2" x14ac:dyDescent="0.25">
      <c r="B19" s="27"/>
    </row>
    <row r="20" spans="1:2" ht="16.5" thickBot="1" x14ac:dyDescent="0.3">
      <c r="B20" s="97"/>
    </row>
    <row r="21" spans="1:2" ht="16.5" thickBot="1" x14ac:dyDescent="0.3">
      <c r="A21" s="98" t="s">
        <v>331</v>
      </c>
      <c r="B21" s="99" t="s">
        <v>511</v>
      </c>
    </row>
    <row r="22" spans="1:2" ht="16.5" thickBot="1" x14ac:dyDescent="0.3">
      <c r="A22" s="98" t="s">
        <v>332</v>
      </c>
      <c r="B22" s="99" t="s">
        <v>484</v>
      </c>
    </row>
    <row r="23" spans="1:2" ht="16.5" thickBot="1" x14ac:dyDescent="0.3">
      <c r="A23" s="98" t="s">
        <v>313</v>
      </c>
      <c r="B23" s="100" t="s">
        <v>487</v>
      </c>
    </row>
    <row r="24" spans="1:2" ht="16.5" thickBot="1" x14ac:dyDescent="0.3">
      <c r="A24" s="98" t="s">
        <v>333</v>
      </c>
      <c r="B24" s="100"/>
    </row>
    <row r="25" spans="1:2" ht="16.5" thickBot="1" x14ac:dyDescent="0.3">
      <c r="A25" s="101" t="s">
        <v>334</v>
      </c>
      <c r="B25" s="99">
        <v>2031</v>
      </c>
    </row>
    <row r="26" spans="1:2" ht="16.5" thickBot="1" x14ac:dyDescent="0.3">
      <c r="A26" s="102" t="s">
        <v>335</v>
      </c>
      <c r="B26" s="103"/>
    </row>
    <row r="27" spans="1:2" ht="29.25" thickBot="1" x14ac:dyDescent="0.3">
      <c r="A27" s="110" t="s">
        <v>336</v>
      </c>
      <c r="B27" s="105"/>
    </row>
    <row r="28" spans="1:2" ht="16.5" thickBot="1" x14ac:dyDescent="0.3">
      <c r="A28" s="105" t="s">
        <v>337</v>
      </c>
      <c r="B28" s="105"/>
    </row>
    <row r="29" spans="1:2" ht="29.25" thickBot="1" x14ac:dyDescent="0.3">
      <c r="A29" s="111" t="s">
        <v>338</v>
      </c>
      <c r="B29" s="105"/>
    </row>
    <row r="30" spans="1:2" ht="29.25" thickBot="1" x14ac:dyDescent="0.3">
      <c r="A30" s="111" t="s">
        <v>339</v>
      </c>
      <c r="B30" s="105"/>
    </row>
    <row r="31" spans="1:2" ht="16.5" thickBot="1" x14ac:dyDescent="0.3">
      <c r="A31" s="105" t="s">
        <v>340</v>
      </c>
      <c r="B31" s="105"/>
    </row>
    <row r="32" spans="1:2" ht="29.25" thickBot="1" x14ac:dyDescent="0.3">
      <c r="A32" s="111" t="s">
        <v>341</v>
      </c>
      <c r="B32" s="105"/>
    </row>
    <row r="33" spans="1:2" ht="16.5" thickBot="1" x14ac:dyDescent="0.3">
      <c r="A33" s="105" t="s">
        <v>342</v>
      </c>
      <c r="B33" s="105"/>
    </row>
    <row r="34" spans="1:2" ht="16.5" thickBot="1" x14ac:dyDescent="0.3">
      <c r="A34" s="105" t="s">
        <v>343</v>
      </c>
      <c r="B34" s="105"/>
    </row>
    <row r="35" spans="1:2" ht="16.5" thickBot="1" x14ac:dyDescent="0.3">
      <c r="A35" s="105" t="s">
        <v>344</v>
      </c>
      <c r="B35" s="105"/>
    </row>
    <row r="36" spans="1:2" ht="16.5" thickBot="1" x14ac:dyDescent="0.3">
      <c r="A36" s="105" t="s">
        <v>345</v>
      </c>
      <c r="B36" s="105"/>
    </row>
    <row r="37" spans="1:2" ht="29.25" thickBot="1" x14ac:dyDescent="0.3">
      <c r="A37" s="111" t="s">
        <v>346</v>
      </c>
      <c r="B37" s="105"/>
    </row>
    <row r="38" spans="1:2" ht="16.5" thickBot="1" x14ac:dyDescent="0.3">
      <c r="A38" s="105" t="s">
        <v>342</v>
      </c>
      <c r="B38" s="105"/>
    </row>
    <row r="39" spans="1:2" ht="16.5" thickBot="1" x14ac:dyDescent="0.3">
      <c r="A39" s="105" t="s">
        <v>343</v>
      </c>
      <c r="B39" s="105"/>
    </row>
    <row r="40" spans="1:2" ht="16.5" thickBot="1" x14ac:dyDescent="0.3">
      <c r="A40" s="105" t="s">
        <v>344</v>
      </c>
      <c r="B40" s="105"/>
    </row>
    <row r="41" spans="1:2" ht="16.5" thickBot="1" x14ac:dyDescent="0.3">
      <c r="A41" s="105" t="s">
        <v>345</v>
      </c>
      <c r="B41" s="105"/>
    </row>
    <row r="42" spans="1:2" ht="29.25" thickBot="1" x14ac:dyDescent="0.3">
      <c r="A42" s="111" t="s">
        <v>347</v>
      </c>
      <c r="B42" s="105"/>
    </row>
    <row r="43" spans="1:2" ht="16.5" thickBot="1" x14ac:dyDescent="0.3">
      <c r="A43" s="105" t="s">
        <v>342</v>
      </c>
      <c r="B43" s="105"/>
    </row>
    <row r="44" spans="1:2" ht="16.5" thickBot="1" x14ac:dyDescent="0.3">
      <c r="A44" s="105" t="s">
        <v>343</v>
      </c>
      <c r="B44" s="105"/>
    </row>
    <row r="45" spans="1:2" ht="16.5" thickBot="1" x14ac:dyDescent="0.3">
      <c r="A45" s="105" t="s">
        <v>344</v>
      </c>
      <c r="B45" s="105"/>
    </row>
    <row r="46" spans="1:2" ht="16.5" thickBot="1" x14ac:dyDescent="0.3">
      <c r="A46" s="105" t="s">
        <v>345</v>
      </c>
      <c r="B46" s="105"/>
    </row>
    <row r="47" spans="1:2" ht="29.25" thickBot="1" x14ac:dyDescent="0.3">
      <c r="A47" s="104" t="s">
        <v>348</v>
      </c>
      <c r="B47" s="112"/>
    </row>
    <row r="48" spans="1:2" ht="16.5" thickBot="1" x14ac:dyDescent="0.3">
      <c r="A48" s="106" t="s">
        <v>340</v>
      </c>
      <c r="B48" s="112"/>
    </row>
    <row r="49" spans="1:2" ht="16.5" thickBot="1" x14ac:dyDescent="0.3">
      <c r="A49" s="106" t="s">
        <v>349</v>
      </c>
      <c r="B49" s="112"/>
    </row>
    <row r="50" spans="1:2" ht="16.5" thickBot="1" x14ac:dyDescent="0.3">
      <c r="A50" s="106" t="s">
        <v>350</v>
      </c>
      <c r="B50" s="112"/>
    </row>
    <row r="51" spans="1:2" ht="16.5" thickBot="1" x14ac:dyDescent="0.3">
      <c r="A51" s="106" t="s">
        <v>351</v>
      </c>
      <c r="B51" s="112"/>
    </row>
    <row r="52" spans="1:2" ht="16.5" thickBot="1" x14ac:dyDescent="0.3">
      <c r="A52" s="101" t="s">
        <v>352</v>
      </c>
      <c r="B52" s="113"/>
    </row>
    <row r="53" spans="1:2" ht="16.5" thickBot="1" x14ac:dyDescent="0.3">
      <c r="A53" s="101" t="s">
        <v>353</v>
      </c>
      <c r="B53" s="113"/>
    </row>
    <row r="54" spans="1:2" ht="16.5" thickBot="1" x14ac:dyDescent="0.3">
      <c r="A54" s="101" t="s">
        <v>354</v>
      </c>
      <c r="B54" s="113"/>
    </row>
    <row r="55" spans="1:2" ht="16.5" thickBot="1" x14ac:dyDescent="0.3">
      <c r="A55" s="102" t="s">
        <v>355</v>
      </c>
      <c r="B55" s="103"/>
    </row>
    <row r="56" spans="1:2" x14ac:dyDescent="0.25">
      <c r="A56" s="104" t="s">
        <v>356</v>
      </c>
      <c r="B56" s="416" t="s">
        <v>357</v>
      </c>
    </row>
    <row r="57" spans="1:2" x14ac:dyDescent="0.25">
      <c r="A57" s="108" t="s">
        <v>358</v>
      </c>
      <c r="B57" s="417"/>
    </row>
    <row r="58" spans="1:2" x14ac:dyDescent="0.25">
      <c r="A58" s="108" t="s">
        <v>359</v>
      </c>
      <c r="B58" s="417"/>
    </row>
    <row r="59" spans="1:2" x14ac:dyDescent="0.25">
      <c r="A59" s="108" t="s">
        <v>360</v>
      </c>
      <c r="B59" s="417"/>
    </row>
    <row r="60" spans="1:2" x14ac:dyDescent="0.25">
      <c r="A60" s="108" t="s">
        <v>361</v>
      </c>
      <c r="B60" s="417"/>
    </row>
    <row r="61" spans="1:2" ht="16.5" thickBot="1" x14ac:dyDescent="0.3">
      <c r="A61" s="109" t="s">
        <v>362</v>
      </c>
      <c r="B61" s="418"/>
    </row>
    <row r="62" spans="1:2" ht="30.75" thickBot="1" x14ac:dyDescent="0.3">
      <c r="A62" s="106" t="s">
        <v>363</v>
      </c>
      <c r="B62" s="107"/>
    </row>
    <row r="63" spans="1:2" ht="29.25" thickBot="1" x14ac:dyDescent="0.3">
      <c r="A63" s="101" t="s">
        <v>364</v>
      </c>
      <c r="B63" s="107"/>
    </row>
    <row r="64" spans="1:2" ht="16.5" thickBot="1" x14ac:dyDescent="0.3">
      <c r="A64" s="106" t="s">
        <v>340</v>
      </c>
      <c r="B64" s="114"/>
    </row>
    <row r="65" spans="1:2" ht="16.5" thickBot="1" x14ac:dyDescent="0.3">
      <c r="A65" s="106" t="s">
        <v>365</v>
      </c>
      <c r="B65" s="107"/>
    </row>
    <row r="66" spans="1:2" ht="16.5" thickBot="1" x14ac:dyDescent="0.3">
      <c r="A66" s="106" t="s">
        <v>366</v>
      </c>
      <c r="B66" s="114"/>
    </row>
    <row r="67" spans="1:2" ht="30.75" thickBot="1" x14ac:dyDescent="0.3">
      <c r="A67" s="115" t="s">
        <v>367</v>
      </c>
      <c r="B67" s="125" t="s">
        <v>368</v>
      </c>
    </row>
    <row r="68" spans="1:2" ht="16.5" thickBot="1" x14ac:dyDescent="0.3">
      <c r="A68" s="101" t="s">
        <v>369</v>
      </c>
      <c r="B68" s="113"/>
    </row>
    <row r="69" spans="1:2" ht="16.5" thickBot="1" x14ac:dyDescent="0.3">
      <c r="A69" s="108" t="s">
        <v>370</v>
      </c>
      <c r="B69" s="116"/>
    </row>
    <row r="70" spans="1:2" ht="16.5" thickBot="1" x14ac:dyDescent="0.3">
      <c r="A70" s="108" t="s">
        <v>371</v>
      </c>
      <c r="B70" s="116"/>
    </row>
    <row r="71" spans="1:2" ht="16.5" thickBot="1" x14ac:dyDescent="0.3">
      <c r="A71" s="108" t="s">
        <v>372</v>
      </c>
      <c r="B71" s="116"/>
    </row>
    <row r="72" spans="1:2" ht="45.75" thickBot="1" x14ac:dyDescent="0.3">
      <c r="A72" s="117" t="s">
        <v>373</v>
      </c>
      <c r="B72" s="114" t="s">
        <v>374</v>
      </c>
    </row>
    <row r="73" spans="1:2" ht="28.5" x14ac:dyDescent="0.25">
      <c r="A73" s="104" t="s">
        <v>375</v>
      </c>
      <c r="B73" s="416" t="s">
        <v>376</v>
      </c>
    </row>
    <row r="74" spans="1:2" x14ac:dyDescent="0.25">
      <c r="A74" s="108" t="s">
        <v>377</v>
      </c>
      <c r="B74" s="417"/>
    </row>
    <row r="75" spans="1:2" x14ac:dyDescent="0.25">
      <c r="A75" s="108" t="s">
        <v>378</v>
      </c>
      <c r="B75" s="417"/>
    </row>
    <row r="76" spans="1:2" x14ac:dyDescent="0.25">
      <c r="A76" s="108" t="s">
        <v>379</v>
      </c>
      <c r="B76" s="417"/>
    </row>
    <row r="77" spans="1:2" x14ac:dyDescent="0.25">
      <c r="A77" s="108" t="s">
        <v>380</v>
      </c>
      <c r="B77" s="417"/>
    </row>
    <row r="78" spans="1:2" ht="16.5" thickBot="1" x14ac:dyDescent="0.3">
      <c r="A78" s="118" t="s">
        <v>381</v>
      </c>
      <c r="B78" s="418"/>
    </row>
    <row r="81" spans="1:2" x14ac:dyDescent="0.25">
      <c r="A81" s="119"/>
      <c r="B81" s="120"/>
    </row>
    <row r="82" spans="1:2" x14ac:dyDescent="0.25">
      <c r="B82" s="121"/>
    </row>
    <row r="83" spans="1:2" x14ac:dyDescent="0.25">
      <c r="B83" s="12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55" zoomScaleSheetLayoutView="55"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4" t="s">
        <v>66</v>
      </c>
    </row>
    <row r="2" spans="1:28" s="7" customFormat="1" ht="18.75" customHeight="1" x14ac:dyDescent="0.3">
      <c r="A2" s="13"/>
      <c r="S2" s="11" t="s">
        <v>7</v>
      </c>
    </row>
    <row r="3" spans="1:28" s="7" customFormat="1" ht="18.75" x14ac:dyDescent="0.3">
      <c r="S3" s="11" t="s">
        <v>65</v>
      </c>
    </row>
    <row r="4" spans="1:28" s="7" customFormat="1" ht="18.75" customHeight="1" x14ac:dyDescent="0.2">
      <c r="A4" s="258" t="str">
        <f>'1. паспорт местоположение'!A5:C5</f>
        <v>Год раскрытия информации: 2026 год</v>
      </c>
      <c r="B4" s="258"/>
      <c r="C4" s="258"/>
      <c r="D4" s="258"/>
      <c r="E4" s="258"/>
      <c r="F4" s="258"/>
      <c r="G4" s="258"/>
      <c r="H4" s="258"/>
      <c r="I4" s="258"/>
      <c r="J4" s="258"/>
      <c r="K4" s="258"/>
      <c r="L4" s="258"/>
      <c r="M4" s="258"/>
      <c r="N4" s="258"/>
      <c r="O4" s="258"/>
      <c r="P4" s="258"/>
      <c r="Q4" s="258"/>
      <c r="R4" s="258"/>
      <c r="S4" s="258"/>
    </row>
    <row r="5" spans="1:28" s="7" customFormat="1" ht="15.75" x14ac:dyDescent="0.2">
      <c r="A5" s="12"/>
    </row>
    <row r="6" spans="1:28" s="7" customFormat="1" ht="18.75" x14ac:dyDescent="0.2">
      <c r="A6" s="256" t="s">
        <v>6</v>
      </c>
      <c r="B6" s="256"/>
      <c r="C6" s="256"/>
      <c r="D6" s="256"/>
      <c r="E6" s="256"/>
      <c r="F6" s="256"/>
      <c r="G6" s="256"/>
      <c r="H6" s="256"/>
      <c r="I6" s="256"/>
      <c r="J6" s="256"/>
      <c r="K6" s="256"/>
      <c r="L6" s="256"/>
      <c r="M6" s="256"/>
      <c r="N6" s="256"/>
      <c r="O6" s="256"/>
      <c r="P6" s="256"/>
      <c r="Q6" s="256"/>
      <c r="R6" s="256"/>
      <c r="S6" s="256"/>
      <c r="T6" s="9"/>
      <c r="U6" s="9"/>
      <c r="V6" s="9"/>
      <c r="W6" s="9"/>
      <c r="X6" s="9"/>
      <c r="Y6" s="9"/>
      <c r="Z6" s="9"/>
      <c r="AA6" s="9"/>
      <c r="AB6" s="9"/>
    </row>
    <row r="7" spans="1:28" s="7" customFormat="1" ht="18.75" x14ac:dyDescent="0.2">
      <c r="A7" s="256"/>
      <c r="B7" s="256"/>
      <c r="C7" s="256"/>
      <c r="D7" s="256"/>
      <c r="E7" s="256"/>
      <c r="F7" s="256"/>
      <c r="G7" s="256"/>
      <c r="H7" s="256"/>
      <c r="I7" s="256"/>
      <c r="J7" s="256"/>
      <c r="K7" s="256"/>
      <c r="L7" s="256"/>
      <c r="M7" s="256"/>
      <c r="N7" s="256"/>
      <c r="O7" s="256"/>
      <c r="P7" s="256"/>
      <c r="Q7" s="256"/>
      <c r="R7" s="256"/>
      <c r="S7" s="256"/>
      <c r="T7" s="9"/>
      <c r="U7" s="9"/>
      <c r="V7" s="9"/>
      <c r="W7" s="9"/>
      <c r="X7" s="9"/>
      <c r="Y7" s="9"/>
      <c r="Z7" s="9"/>
      <c r="AA7" s="9"/>
      <c r="AB7" s="9"/>
    </row>
    <row r="8" spans="1:28" s="7" customFormat="1" ht="18.75" x14ac:dyDescent="0.2">
      <c r="A8" s="251" t="str">
        <f>'1. паспорт местоположение'!A9:C9</f>
        <v xml:space="preserve">Общество с ограниченной ответственностью "СИСТЕМА" </v>
      </c>
      <c r="B8" s="251"/>
      <c r="C8" s="251"/>
      <c r="D8" s="251"/>
      <c r="E8" s="251"/>
      <c r="F8" s="251"/>
      <c r="G8" s="251"/>
      <c r="H8" s="251"/>
      <c r="I8" s="251"/>
      <c r="J8" s="251"/>
      <c r="K8" s="251"/>
      <c r="L8" s="251"/>
      <c r="M8" s="251"/>
      <c r="N8" s="251"/>
      <c r="O8" s="251"/>
      <c r="P8" s="251"/>
      <c r="Q8" s="251"/>
      <c r="R8" s="251"/>
      <c r="S8" s="251"/>
      <c r="T8" s="9"/>
      <c r="U8" s="9"/>
      <c r="V8" s="9"/>
      <c r="W8" s="9"/>
      <c r="X8" s="9"/>
      <c r="Y8" s="9"/>
      <c r="Z8" s="9"/>
      <c r="AA8" s="9"/>
      <c r="AB8" s="9"/>
    </row>
    <row r="9" spans="1:28" s="7" customFormat="1" ht="18.75" x14ac:dyDescent="0.2">
      <c r="A9" s="252" t="s">
        <v>5</v>
      </c>
      <c r="B9" s="252"/>
      <c r="C9" s="252"/>
      <c r="D9" s="252"/>
      <c r="E9" s="252"/>
      <c r="F9" s="252"/>
      <c r="G9" s="252"/>
      <c r="H9" s="252"/>
      <c r="I9" s="252"/>
      <c r="J9" s="252"/>
      <c r="K9" s="252"/>
      <c r="L9" s="252"/>
      <c r="M9" s="252"/>
      <c r="N9" s="252"/>
      <c r="O9" s="252"/>
      <c r="P9" s="252"/>
      <c r="Q9" s="252"/>
      <c r="R9" s="252"/>
      <c r="S9" s="252"/>
      <c r="T9" s="9"/>
      <c r="U9" s="9"/>
      <c r="V9" s="9"/>
      <c r="W9" s="9"/>
      <c r="X9" s="9"/>
      <c r="Y9" s="9"/>
      <c r="Z9" s="9"/>
      <c r="AA9" s="9"/>
      <c r="AB9" s="9"/>
    </row>
    <row r="10" spans="1:28" s="7" customFormat="1" ht="18.75" x14ac:dyDescent="0.2">
      <c r="A10" s="256"/>
      <c r="B10" s="256"/>
      <c r="C10" s="256"/>
      <c r="D10" s="256"/>
      <c r="E10" s="256"/>
      <c r="F10" s="256"/>
      <c r="G10" s="256"/>
      <c r="H10" s="256"/>
      <c r="I10" s="256"/>
      <c r="J10" s="256"/>
      <c r="K10" s="256"/>
      <c r="L10" s="256"/>
      <c r="M10" s="256"/>
      <c r="N10" s="256"/>
      <c r="O10" s="256"/>
      <c r="P10" s="256"/>
      <c r="Q10" s="256"/>
      <c r="R10" s="256"/>
      <c r="S10" s="256"/>
      <c r="T10" s="9"/>
      <c r="U10" s="9"/>
      <c r="V10" s="9"/>
      <c r="W10" s="9"/>
      <c r="X10" s="9"/>
      <c r="Y10" s="9"/>
      <c r="Z10" s="9"/>
      <c r="AA10" s="9"/>
      <c r="AB10" s="9"/>
    </row>
    <row r="11" spans="1:28" s="7" customFormat="1" ht="18.75" x14ac:dyDescent="0.2">
      <c r="A11" s="257" t="str">
        <f>'1. паспорт местоположение'!A12:C12</f>
        <v>P_1.2.2.1_6</v>
      </c>
      <c r="B11" s="257"/>
      <c r="C11" s="257"/>
      <c r="D11" s="257"/>
      <c r="E11" s="257"/>
      <c r="F11" s="257"/>
      <c r="G11" s="257"/>
      <c r="H11" s="257"/>
      <c r="I11" s="257"/>
      <c r="J11" s="257"/>
      <c r="K11" s="257"/>
      <c r="L11" s="257"/>
      <c r="M11" s="257"/>
      <c r="N11" s="257"/>
      <c r="O11" s="257"/>
      <c r="P11" s="257"/>
      <c r="Q11" s="257"/>
      <c r="R11" s="257"/>
      <c r="S11" s="257"/>
      <c r="T11" s="9"/>
      <c r="U11" s="9"/>
      <c r="V11" s="9"/>
      <c r="W11" s="9"/>
      <c r="X11" s="9"/>
      <c r="Y11" s="9"/>
      <c r="Z11" s="9"/>
      <c r="AA11" s="9"/>
      <c r="AB11" s="9"/>
    </row>
    <row r="12" spans="1:28" s="7" customFormat="1" ht="18.75" x14ac:dyDescent="0.2">
      <c r="A12" s="252" t="s">
        <v>4</v>
      </c>
      <c r="B12" s="252"/>
      <c r="C12" s="252"/>
      <c r="D12" s="252"/>
      <c r="E12" s="252"/>
      <c r="F12" s="252"/>
      <c r="G12" s="252"/>
      <c r="H12" s="252"/>
      <c r="I12" s="252"/>
      <c r="J12" s="252"/>
      <c r="K12" s="252"/>
      <c r="L12" s="252"/>
      <c r="M12" s="252"/>
      <c r="N12" s="252"/>
      <c r="O12" s="252"/>
      <c r="P12" s="252"/>
      <c r="Q12" s="252"/>
      <c r="R12" s="252"/>
      <c r="S12" s="252"/>
      <c r="T12" s="9"/>
      <c r="U12" s="9"/>
      <c r="V12" s="9"/>
      <c r="W12" s="9"/>
      <c r="X12" s="9"/>
      <c r="Y12" s="9"/>
      <c r="Z12" s="9"/>
      <c r="AA12" s="9"/>
      <c r="AB12" s="9"/>
    </row>
    <row r="13" spans="1:28" s="7"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3"/>
      <c r="U13" s="3"/>
      <c r="V13" s="3"/>
      <c r="W13" s="3"/>
      <c r="X13" s="3"/>
      <c r="Y13" s="3"/>
      <c r="Z13" s="3"/>
      <c r="AA13" s="3"/>
      <c r="AB13" s="3"/>
    </row>
    <row r="14" spans="1:28" s="2" customFormat="1" ht="15.75" x14ac:dyDescent="0.2">
      <c r="A14" s="251"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4" s="251"/>
      <c r="C14" s="251"/>
      <c r="D14" s="251"/>
      <c r="E14" s="251"/>
      <c r="F14" s="251"/>
      <c r="G14" s="251"/>
      <c r="H14" s="251"/>
      <c r="I14" s="251"/>
      <c r="J14" s="251"/>
      <c r="K14" s="251"/>
      <c r="L14" s="251"/>
      <c r="M14" s="251"/>
      <c r="N14" s="251"/>
      <c r="O14" s="251"/>
      <c r="P14" s="251"/>
      <c r="Q14" s="251"/>
      <c r="R14" s="251"/>
      <c r="S14" s="251"/>
      <c r="T14" s="6"/>
      <c r="U14" s="6"/>
      <c r="V14" s="6"/>
      <c r="W14" s="6"/>
      <c r="X14" s="6"/>
      <c r="Y14" s="6"/>
      <c r="Z14" s="6"/>
      <c r="AA14" s="6"/>
      <c r="AB14" s="6"/>
    </row>
    <row r="15" spans="1:28" s="2" customFormat="1" ht="15" customHeight="1" x14ac:dyDescent="0.2">
      <c r="A15" s="252" t="s">
        <v>3</v>
      </c>
      <c r="B15" s="252"/>
      <c r="C15" s="252"/>
      <c r="D15" s="252"/>
      <c r="E15" s="252"/>
      <c r="F15" s="252"/>
      <c r="G15" s="252"/>
      <c r="H15" s="252"/>
      <c r="I15" s="252"/>
      <c r="J15" s="252"/>
      <c r="K15" s="252"/>
      <c r="L15" s="252"/>
      <c r="M15" s="252"/>
      <c r="N15" s="252"/>
      <c r="O15" s="252"/>
      <c r="P15" s="252"/>
      <c r="Q15" s="252"/>
      <c r="R15" s="252"/>
      <c r="S15" s="252"/>
      <c r="T15" s="4"/>
      <c r="U15" s="4"/>
      <c r="V15" s="4"/>
      <c r="W15" s="4"/>
      <c r="X15" s="4"/>
      <c r="Y15" s="4"/>
      <c r="Z15" s="4"/>
      <c r="AA15" s="4"/>
      <c r="AB15" s="4"/>
    </row>
    <row r="16" spans="1:28" s="2" customFormat="1" ht="15" customHeight="1" x14ac:dyDescent="0.2">
      <c r="A16" s="253"/>
      <c r="B16" s="253"/>
      <c r="C16" s="253"/>
      <c r="D16" s="253"/>
      <c r="E16" s="253"/>
      <c r="F16" s="253"/>
      <c r="G16" s="253"/>
      <c r="H16" s="253"/>
      <c r="I16" s="253"/>
      <c r="J16" s="253"/>
      <c r="K16" s="253"/>
      <c r="L16" s="253"/>
      <c r="M16" s="253"/>
      <c r="N16" s="253"/>
      <c r="O16" s="253"/>
      <c r="P16" s="253"/>
      <c r="Q16" s="253"/>
      <c r="R16" s="253"/>
      <c r="S16" s="253"/>
      <c r="T16" s="3"/>
      <c r="U16" s="3"/>
      <c r="V16" s="3"/>
      <c r="W16" s="3"/>
      <c r="X16" s="3"/>
      <c r="Y16" s="3"/>
    </row>
    <row r="17" spans="1:28" s="2" customFormat="1" ht="45.75" customHeight="1" x14ac:dyDescent="0.2">
      <c r="A17" s="254" t="s">
        <v>440</v>
      </c>
      <c r="B17" s="254"/>
      <c r="C17" s="254"/>
      <c r="D17" s="254"/>
      <c r="E17" s="254"/>
      <c r="F17" s="254"/>
      <c r="G17" s="254"/>
      <c r="H17" s="254"/>
      <c r="I17" s="254"/>
      <c r="J17" s="254"/>
      <c r="K17" s="254"/>
      <c r="L17" s="254"/>
      <c r="M17" s="254"/>
      <c r="N17" s="254"/>
      <c r="O17" s="254"/>
      <c r="P17" s="254"/>
      <c r="Q17" s="254"/>
      <c r="R17" s="254"/>
      <c r="S17" s="254"/>
      <c r="T17" s="5"/>
      <c r="U17" s="5"/>
      <c r="V17" s="5"/>
      <c r="W17" s="5"/>
      <c r="X17" s="5"/>
      <c r="Y17" s="5"/>
      <c r="Z17" s="5"/>
      <c r="AA17" s="5"/>
      <c r="AB17" s="5"/>
    </row>
    <row r="18" spans="1:28"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3"/>
      <c r="U18" s="3"/>
      <c r="V18" s="3"/>
      <c r="W18" s="3"/>
      <c r="X18" s="3"/>
      <c r="Y18" s="3"/>
    </row>
    <row r="19" spans="1:28" s="2" customFormat="1" ht="54" customHeight="1" x14ac:dyDescent="0.2">
      <c r="A19" s="259" t="s">
        <v>2</v>
      </c>
      <c r="B19" s="259" t="s">
        <v>94</v>
      </c>
      <c r="C19" s="260" t="s">
        <v>330</v>
      </c>
      <c r="D19" s="259" t="s">
        <v>329</v>
      </c>
      <c r="E19" s="259" t="s">
        <v>93</v>
      </c>
      <c r="F19" s="259" t="s">
        <v>92</v>
      </c>
      <c r="G19" s="259" t="s">
        <v>325</v>
      </c>
      <c r="H19" s="259" t="s">
        <v>91</v>
      </c>
      <c r="I19" s="259" t="s">
        <v>90</v>
      </c>
      <c r="J19" s="259" t="s">
        <v>89</v>
      </c>
      <c r="K19" s="259" t="s">
        <v>88</v>
      </c>
      <c r="L19" s="259" t="s">
        <v>87</v>
      </c>
      <c r="M19" s="259" t="s">
        <v>86</v>
      </c>
      <c r="N19" s="259" t="s">
        <v>85</v>
      </c>
      <c r="O19" s="259" t="s">
        <v>84</v>
      </c>
      <c r="P19" s="259" t="s">
        <v>83</v>
      </c>
      <c r="Q19" s="259" t="s">
        <v>328</v>
      </c>
      <c r="R19" s="259"/>
      <c r="S19" s="262" t="s">
        <v>434</v>
      </c>
      <c r="T19" s="3"/>
      <c r="U19" s="3"/>
      <c r="V19" s="3"/>
      <c r="W19" s="3"/>
      <c r="X19" s="3"/>
      <c r="Y19" s="3"/>
    </row>
    <row r="20" spans="1:28" s="2" customFormat="1" ht="180.75" customHeight="1" x14ac:dyDescent="0.2">
      <c r="A20" s="259"/>
      <c r="B20" s="259"/>
      <c r="C20" s="261"/>
      <c r="D20" s="259"/>
      <c r="E20" s="259"/>
      <c r="F20" s="259"/>
      <c r="G20" s="259"/>
      <c r="H20" s="259"/>
      <c r="I20" s="259"/>
      <c r="J20" s="259"/>
      <c r="K20" s="259"/>
      <c r="L20" s="259"/>
      <c r="M20" s="259"/>
      <c r="N20" s="259"/>
      <c r="O20" s="259"/>
      <c r="P20" s="259"/>
      <c r="Q20" s="25" t="s">
        <v>326</v>
      </c>
      <c r="R20" s="26" t="s">
        <v>327</v>
      </c>
      <c r="S20" s="262"/>
      <c r="T20" s="3"/>
      <c r="U20" s="3"/>
      <c r="V20" s="3"/>
      <c r="W20" s="3"/>
      <c r="X20" s="3"/>
      <c r="Y20" s="3"/>
    </row>
    <row r="21" spans="1:28" s="2" customFormat="1" ht="18.75" x14ac:dyDescent="0.2">
      <c r="A21" s="25">
        <v>1</v>
      </c>
      <c r="B21" s="28">
        <v>2</v>
      </c>
      <c r="C21" s="25">
        <v>3</v>
      </c>
      <c r="D21" s="28">
        <v>4</v>
      </c>
      <c r="E21" s="25">
        <v>5</v>
      </c>
      <c r="F21" s="28">
        <v>6</v>
      </c>
      <c r="G21" s="25">
        <v>7</v>
      </c>
      <c r="H21" s="28">
        <v>8</v>
      </c>
      <c r="I21" s="25">
        <v>9</v>
      </c>
      <c r="J21" s="28">
        <v>10</v>
      </c>
      <c r="K21" s="25">
        <v>11</v>
      </c>
      <c r="L21" s="28">
        <v>12</v>
      </c>
      <c r="M21" s="25">
        <v>13</v>
      </c>
      <c r="N21" s="28">
        <v>14</v>
      </c>
      <c r="O21" s="25">
        <v>15</v>
      </c>
      <c r="P21" s="28">
        <v>16</v>
      </c>
      <c r="Q21" s="25">
        <v>17</v>
      </c>
      <c r="R21" s="28">
        <v>18</v>
      </c>
      <c r="S21" s="25">
        <v>19</v>
      </c>
      <c r="T21" s="3"/>
      <c r="U21" s="3"/>
      <c r="V21" s="3"/>
      <c r="W21" s="3"/>
      <c r="X21" s="3"/>
      <c r="Y21" s="3"/>
    </row>
    <row r="22" spans="1:28" s="202" customFormat="1" ht="32.25" customHeight="1" x14ac:dyDescent="0.2">
      <c r="A22" s="200" t="s">
        <v>489</v>
      </c>
      <c r="B22" s="200" t="s">
        <v>489</v>
      </c>
      <c r="C22" s="200" t="s">
        <v>489</v>
      </c>
      <c r="D22" s="200" t="s">
        <v>489</v>
      </c>
      <c r="E22" s="200" t="s">
        <v>489</v>
      </c>
      <c r="F22" s="200" t="s">
        <v>489</v>
      </c>
      <c r="G22" s="200" t="s">
        <v>489</v>
      </c>
      <c r="H22" s="200" t="s">
        <v>489</v>
      </c>
      <c r="I22" s="200" t="s">
        <v>489</v>
      </c>
      <c r="J22" s="200" t="s">
        <v>489</v>
      </c>
      <c r="K22" s="200" t="s">
        <v>489</v>
      </c>
      <c r="L22" s="200" t="s">
        <v>489</v>
      </c>
      <c r="M22" s="200" t="s">
        <v>489</v>
      </c>
      <c r="N22" s="200" t="s">
        <v>489</v>
      </c>
      <c r="O22" s="200" t="s">
        <v>489</v>
      </c>
      <c r="P22" s="200" t="s">
        <v>489</v>
      </c>
      <c r="Q22" s="200" t="s">
        <v>489</v>
      </c>
      <c r="R22" s="200" t="s">
        <v>489</v>
      </c>
      <c r="S22" s="200" t="s">
        <v>489</v>
      </c>
      <c r="T22" s="201"/>
      <c r="U22" s="201"/>
      <c r="V22" s="201"/>
      <c r="W22" s="201"/>
      <c r="X22" s="201"/>
      <c r="Y22" s="20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 sqref="A2"/>
    </sheetView>
  </sheetViews>
  <sheetFormatPr defaultColWidth="10.7109375" defaultRowHeight="15.75" x14ac:dyDescent="0.25"/>
  <cols>
    <col min="1" max="1" width="9.5703125" style="30" customWidth="1"/>
    <col min="2" max="2" width="8.710937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x14ac:dyDescent="0.25"/>
    <row r="2" spans="1:20" ht="15" customHeight="1" x14ac:dyDescent="0.25">
      <c r="T2" s="24" t="s">
        <v>66</v>
      </c>
    </row>
    <row r="3" spans="1:20" s="7" customFormat="1" ht="18.75" customHeight="1" x14ac:dyDescent="0.3">
      <c r="A3" s="13"/>
      <c r="T3" s="11" t="s">
        <v>7</v>
      </c>
    </row>
    <row r="4" spans="1:20" s="7" customFormat="1" ht="18.75" customHeight="1" x14ac:dyDescent="0.3">
      <c r="A4" s="13"/>
      <c r="T4" s="11" t="s">
        <v>65</v>
      </c>
    </row>
    <row r="5" spans="1:20" s="7" customFormat="1" ht="18.75" customHeight="1" x14ac:dyDescent="0.3">
      <c r="A5" s="13"/>
      <c r="T5" s="11"/>
    </row>
    <row r="6" spans="1:20" s="7" customFormat="1" x14ac:dyDescent="0.2">
      <c r="A6" s="258" t="str">
        <f>'1. паспорт местоположение'!A5:C5</f>
        <v>Год раскрытия информации: 2026 год</v>
      </c>
      <c r="B6" s="258"/>
      <c r="C6" s="258"/>
      <c r="D6" s="258"/>
      <c r="E6" s="258"/>
      <c r="F6" s="258"/>
      <c r="G6" s="258"/>
      <c r="H6" s="258"/>
      <c r="I6" s="258"/>
      <c r="J6" s="258"/>
      <c r="K6" s="258"/>
      <c r="L6" s="258"/>
      <c r="M6" s="258"/>
      <c r="N6" s="258"/>
      <c r="O6" s="258"/>
      <c r="P6" s="258"/>
      <c r="Q6" s="258"/>
      <c r="R6" s="258"/>
      <c r="S6" s="258"/>
      <c r="T6" s="258"/>
    </row>
    <row r="7" spans="1:20" s="7" customFormat="1" x14ac:dyDescent="0.2">
      <c r="A7" s="12"/>
    </row>
    <row r="8" spans="1:20" s="7" customFormat="1" ht="18.75" x14ac:dyDescent="0.2">
      <c r="A8" s="256" t="s">
        <v>6</v>
      </c>
      <c r="B8" s="256"/>
      <c r="C8" s="256"/>
      <c r="D8" s="256"/>
      <c r="E8" s="256"/>
      <c r="F8" s="256"/>
      <c r="G8" s="256"/>
      <c r="H8" s="256"/>
      <c r="I8" s="256"/>
      <c r="J8" s="256"/>
      <c r="K8" s="256"/>
      <c r="L8" s="256"/>
      <c r="M8" s="256"/>
      <c r="N8" s="256"/>
      <c r="O8" s="256"/>
      <c r="P8" s="256"/>
      <c r="Q8" s="256"/>
      <c r="R8" s="256"/>
      <c r="S8" s="256"/>
      <c r="T8" s="256"/>
    </row>
    <row r="9" spans="1:20" s="7"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7" customFormat="1" ht="18.75" customHeight="1" x14ac:dyDescent="0.2">
      <c r="A10" s="266" t="str">
        <f>'1. паспорт местоположение'!A9:C9</f>
        <v xml:space="preserve">Общество с ограниченной ответственностью "СИСТЕМА" </v>
      </c>
      <c r="B10" s="266"/>
      <c r="C10" s="266"/>
      <c r="D10" s="266"/>
      <c r="E10" s="266"/>
      <c r="F10" s="266"/>
      <c r="G10" s="266"/>
      <c r="H10" s="266"/>
      <c r="I10" s="266"/>
      <c r="J10" s="266"/>
      <c r="K10" s="266"/>
      <c r="L10" s="266"/>
      <c r="M10" s="266"/>
      <c r="N10" s="266"/>
      <c r="O10" s="266"/>
      <c r="P10" s="266"/>
      <c r="Q10" s="266"/>
      <c r="R10" s="266"/>
      <c r="S10" s="266"/>
      <c r="T10" s="266"/>
    </row>
    <row r="11" spans="1:20" s="7" customFormat="1" ht="18.75" customHeight="1" x14ac:dyDescent="0.2">
      <c r="A11" s="252" t="s">
        <v>5</v>
      </c>
      <c r="B11" s="252"/>
      <c r="C11" s="252"/>
      <c r="D11" s="252"/>
      <c r="E11" s="252"/>
      <c r="F11" s="252"/>
      <c r="G11" s="252"/>
      <c r="H11" s="252"/>
      <c r="I11" s="252"/>
      <c r="J11" s="252"/>
      <c r="K11" s="252"/>
      <c r="L11" s="252"/>
      <c r="M11" s="252"/>
      <c r="N11" s="252"/>
      <c r="O11" s="252"/>
      <c r="P11" s="252"/>
      <c r="Q11" s="252"/>
      <c r="R11" s="252"/>
      <c r="S11" s="252"/>
      <c r="T11" s="252"/>
    </row>
    <row r="12" spans="1:20" s="7"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7" customFormat="1" ht="18.75" customHeight="1" x14ac:dyDescent="0.2">
      <c r="A13" s="267" t="str">
        <f>'1. паспорт местоположение'!A12:C12</f>
        <v>P_1.2.2.1_6</v>
      </c>
      <c r="B13" s="267"/>
      <c r="C13" s="267"/>
      <c r="D13" s="267"/>
      <c r="E13" s="267"/>
      <c r="F13" s="267"/>
      <c r="G13" s="267"/>
      <c r="H13" s="267"/>
      <c r="I13" s="267"/>
      <c r="J13" s="267"/>
      <c r="K13" s="267"/>
      <c r="L13" s="267"/>
      <c r="M13" s="267"/>
      <c r="N13" s="267"/>
      <c r="O13" s="267"/>
      <c r="P13" s="267"/>
      <c r="Q13" s="267"/>
      <c r="R13" s="267"/>
      <c r="S13" s="267"/>
      <c r="T13" s="267"/>
    </row>
    <row r="14" spans="1:20" s="7" customFormat="1" ht="18.75" customHeight="1" x14ac:dyDescent="0.2">
      <c r="A14" s="252" t="s">
        <v>4</v>
      </c>
      <c r="B14" s="252"/>
      <c r="C14" s="252"/>
      <c r="D14" s="252"/>
      <c r="E14" s="252"/>
      <c r="F14" s="252"/>
      <c r="G14" s="252"/>
      <c r="H14" s="252"/>
      <c r="I14" s="252"/>
      <c r="J14" s="252"/>
      <c r="K14" s="252"/>
      <c r="L14" s="252"/>
      <c r="M14" s="252"/>
      <c r="N14" s="252"/>
      <c r="O14" s="252"/>
      <c r="P14" s="252"/>
      <c r="Q14" s="252"/>
      <c r="R14" s="252"/>
      <c r="S14" s="252"/>
      <c r="T14" s="252"/>
    </row>
    <row r="15" spans="1:20" s="7"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 customFormat="1" ht="42" customHeight="1" x14ac:dyDescent="0.2">
      <c r="A16" s="266"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6" s="266"/>
      <c r="C16" s="266"/>
      <c r="D16" s="266"/>
      <c r="E16" s="266"/>
      <c r="F16" s="266"/>
      <c r="G16" s="266"/>
      <c r="H16" s="266"/>
      <c r="I16" s="266"/>
      <c r="J16" s="266"/>
      <c r="K16" s="266"/>
      <c r="L16" s="266"/>
      <c r="M16" s="266"/>
      <c r="N16" s="266"/>
      <c r="O16" s="266"/>
      <c r="P16" s="266"/>
      <c r="Q16" s="266"/>
      <c r="R16" s="266"/>
      <c r="S16" s="266"/>
      <c r="T16" s="266"/>
    </row>
    <row r="17" spans="1:113" s="2" customFormat="1" ht="15" customHeight="1" x14ac:dyDescent="0.2">
      <c r="A17" s="252" t="s">
        <v>3</v>
      </c>
      <c r="B17" s="252"/>
      <c r="C17" s="252"/>
      <c r="D17" s="252"/>
      <c r="E17" s="252"/>
      <c r="F17" s="252"/>
      <c r="G17" s="252"/>
      <c r="H17" s="252"/>
      <c r="I17" s="252"/>
      <c r="J17" s="252"/>
      <c r="K17" s="252"/>
      <c r="L17" s="252"/>
      <c r="M17" s="252"/>
      <c r="N17" s="252"/>
      <c r="O17" s="252"/>
      <c r="P17" s="252"/>
      <c r="Q17" s="252"/>
      <c r="R17" s="252"/>
      <c r="S17" s="252"/>
      <c r="T17" s="252"/>
    </row>
    <row r="18" spans="1:113" s="2"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2" customFormat="1" ht="15" customHeight="1" x14ac:dyDescent="0.2">
      <c r="A19" s="268" t="s">
        <v>445</v>
      </c>
      <c r="B19" s="268"/>
      <c r="C19" s="268"/>
      <c r="D19" s="268"/>
      <c r="E19" s="268"/>
      <c r="F19" s="268"/>
      <c r="G19" s="268"/>
      <c r="H19" s="268"/>
      <c r="I19" s="268"/>
      <c r="J19" s="268"/>
      <c r="K19" s="268"/>
      <c r="L19" s="268"/>
      <c r="M19" s="268"/>
      <c r="N19" s="268"/>
      <c r="O19" s="268"/>
      <c r="P19" s="268"/>
      <c r="Q19" s="268"/>
      <c r="R19" s="268"/>
      <c r="S19" s="268"/>
      <c r="T19" s="268"/>
    </row>
    <row r="20" spans="1:113" s="31"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2</v>
      </c>
      <c r="B21" s="273" t="s">
        <v>220</v>
      </c>
      <c r="C21" s="274"/>
      <c r="D21" s="277" t="s">
        <v>116</v>
      </c>
      <c r="E21" s="273" t="s">
        <v>473</v>
      </c>
      <c r="F21" s="274"/>
      <c r="G21" s="273" t="s">
        <v>239</v>
      </c>
      <c r="H21" s="274"/>
      <c r="I21" s="273" t="s">
        <v>115</v>
      </c>
      <c r="J21" s="274"/>
      <c r="K21" s="277" t="s">
        <v>114</v>
      </c>
      <c r="L21" s="273" t="s">
        <v>113</v>
      </c>
      <c r="M21" s="274"/>
      <c r="N21" s="273" t="s">
        <v>470</v>
      </c>
      <c r="O21" s="274"/>
      <c r="P21" s="277" t="s">
        <v>112</v>
      </c>
      <c r="Q21" s="263" t="s">
        <v>111</v>
      </c>
      <c r="R21" s="264"/>
      <c r="S21" s="263" t="s">
        <v>110</v>
      </c>
      <c r="T21" s="265"/>
    </row>
    <row r="22" spans="1:113" ht="204.75" customHeight="1" x14ac:dyDescent="0.25">
      <c r="A22" s="271"/>
      <c r="B22" s="275"/>
      <c r="C22" s="276"/>
      <c r="D22" s="280"/>
      <c r="E22" s="275"/>
      <c r="F22" s="276"/>
      <c r="G22" s="275"/>
      <c r="H22" s="276"/>
      <c r="I22" s="275"/>
      <c r="J22" s="276"/>
      <c r="K22" s="278"/>
      <c r="L22" s="275"/>
      <c r="M22" s="276"/>
      <c r="N22" s="275"/>
      <c r="O22" s="276"/>
      <c r="P22" s="278"/>
      <c r="Q22" s="74" t="s">
        <v>109</v>
      </c>
      <c r="R22" s="74" t="s">
        <v>444</v>
      </c>
      <c r="S22" s="74" t="s">
        <v>108</v>
      </c>
      <c r="T22" s="74" t="s">
        <v>107</v>
      </c>
    </row>
    <row r="23" spans="1:113" ht="51.75" customHeight="1" x14ac:dyDescent="0.25">
      <c r="A23" s="272"/>
      <c r="B23" s="74" t="s">
        <v>105</v>
      </c>
      <c r="C23" s="74" t="s">
        <v>106</v>
      </c>
      <c r="D23" s="278"/>
      <c r="E23" s="74" t="s">
        <v>105</v>
      </c>
      <c r="F23" s="74" t="s">
        <v>106</v>
      </c>
      <c r="G23" s="74" t="s">
        <v>105</v>
      </c>
      <c r="H23" s="74" t="s">
        <v>106</v>
      </c>
      <c r="I23" s="74" t="s">
        <v>105</v>
      </c>
      <c r="J23" s="74" t="s">
        <v>106</v>
      </c>
      <c r="K23" s="74" t="s">
        <v>105</v>
      </c>
      <c r="L23" s="74" t="s">
        <v>105</v>
      </c>
      <c r="M23" s="74" t="s">
        <v>106</v>
      </c>
      <c r="N23" s="74" t="s">
        <v>105</v>
      </c>
      <c r="O23" s="74" t="s">
        <v>106</v>
      </c>
      <c r="P23" s="75" t="s">
        <v>105</v>
      </c>
      <c r="Q23" s="74" t="s">
        <v>105</v>
      </c>
      <c r="R23" s="74" t="s">
        <v>105</v>
      </c>
      <c r="S23" s="74" t="s">
        <v>105</v>
      </c>
      <c r="T23" s="74" t="s">
        <v>105</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1" customFormat="1" ht="24" customHeight="1" x14ac:dyDescent="0.25">
      <c r="A25" s="208" t="s">
        <v>489</v>
      </c>
      <c r="B25" s="208" t="s">
        <v>489</v>
      </c>
      <c r="C25" s="208" t="s">
        <v>489</v>
      </c>
      <c r="D25" s="208" t="s">
        <v>489</v>
      </c>
      <c r="E25" s="208" t="s">
        <v>489</v>
      </c>
      <c r="F25" s="208" t="s">
        <v>489</v>
      </c>
      <c r="G25" s="208" t="s">
        <v>489</v>
      </c>
      <c r="H25" s="208" t="s">
        <v>489</v>
      </c>
      <c r="I25" s="208" t="s">
        <v>489</v>
      </c>
      <c r="J25" s="208" t="s">
        <v>489</v>
      </c>
      <c r="K25" s="208" t="s">
        <v>489</v>
      </c>
      <c r="L25" s="208" t="s">
        <v>489</v>
      </c>
      <c r="M25" s="208" t="s">
        <v>489</v>
      </c>
      <c r="N25" s="208" t="s">
        <v>489</v>
      </c>
      <c r="O25" s="208" t="s">
        <v>489</v>
      </c>
      <c r="P25" s="208" t="s">
        <v>489</v>
      </c>
      <c r="Q25" s="208" t="s">
        <v>489</v>
      </c>
      <c r="R25" s="208" t="s">
        <v>489</v>
      </c>
      <c r="S25" s="208" t="s">
        <v>489</v>
      </c>
      <c r="T25" s="208" t="s">
        <v>489</v>
      </c>
    </row>
    <row r="26" spans="1:113" ht="3" customHeight="1" x14ac:dyDescent="0.25"/>
    <row r="27" spans="1:113" s="34" customFormat="1" ht="12.75" x14ac:dyDescent="0.2">
      <c r="B27" s="35"/>
      <c r="C27" s="35"/>
      <c r="K27" s="35"/>
    </row>
    <row r="28" spans="1:113" s="34" customFormat="1" x14ac:dyDescent="0.25">
      <c r="B28" s="30" t="s">
        <v>104</v>
      </c>
      <c r="C28" s="30"/>
      <c r="D28" s="30"/>
      <c r="E28" s="30"/>
      <c r="F28" s="30"/>
      <c r="G28" s="30"/>
      <c r="H28" s="30"/>
      <c r="I28" s="30"/>
      <c r="J28" s="30"/>
      <c r="K28" s="30"/>
      <c r="L28" s="30"/>
      <c r="M28" s="30"/>
      <c r="N28" s="30"/>
      <c r="O28" s="30"/>
      <c r="P28" s="30"/>
      <c r="Q28" s="30"/>
      <c r="R28" s="30"/>
    </row>
    <row r="29" spans="1:113" x14ac:dyDescent="0.25">
      <c r="B29" s="279" t="s">
        <v>477</v>
      </c>
      <c r="C29" s="279"/>
      <c r="D29" s="279"/>
      <c r="E29" s="279"/>
      <c r="F29" s="279"/>
      <c r="G29" s="279"/>
      <c r="H29" s="279"/>
      <c r="I29" s="279"/>
      <c r="J29" s="279"/>
      <c r="K29" s="279"/>
      <c r="L29" s="279"/>
      <c r="M29" s="279"/>
      <c r="N29" s="279"/>
      <c r="O29" s="279"/>
      <c r="P29" s="279"/>
      <c r="Q29" s="279"/>
      <c r="R29" s="279"/>
    </row>
    <row r="31" spans="1:113" x14ac:dyDescent="0.25">
      <c r="B31" s="32" t="s">
        <v>443</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25">
      <c r="B32" s="32" t="s">
        <v>103</v>
      </c>
      <c r="C32" s="32"/>
      <c r="D32" s="32"/>
      <c r="E32" s="32"/>
      <c r="H32" s="32"/>
      <c r="I32" s="32"/>
      <c r="J32" s="32"/>
      <c r="K32" s="32"/>
      <c r="L32" s="32"/>
      <c r="M32" s="32"/>
      <c r="N32" s="32"/>
      <c r="O32" s="32"/>
      <c r="P32" s="32"/>
      <c r="Q32" s="32"/>
      <c r="R32" s="32"/>
    </row>
    <row r="33" spans="2:113" x14ac:dyDescent="0.25">
      <c r="B33" s="32" t="s">
        <v>102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25">
      <c r="B34" s="32" t="s">
        <v>101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25">
      <c r="B35" s="32" t="s">
        <v>100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25">
      <c r="B36" s="32" t="s">
        <v>99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25">
      <c r="B37" s="32" t="s">
        <v>98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25">
      <c r="B38" s="32" t="s">
        <v>97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25">
      <c r="B39" s="32" t="s">
        <v>96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25">
      <c r="B40" s="32" t="s">
        <v>95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25">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25">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 zoomScale="55" zoomScaleSheetLayoutView="55" workbookViewId="0">
      <selection activeCell="A2" sqref="A2"/>
    </sheetView>
  </sheetViews>
  <sheetFormatPr defaultColWidth="10.7109375" defaultRowHeight="15.75" x14ac:dyDescent="0.25"/>
  <cols>
    <col min="1" max="1" width="10.7109375" style="30"/>
    <col min="2" max="2" width="21.42578125" style="30" customWidth="1"/>
    <col min="3" max="3" width="24" style="30" customWidth="1"/>
    <col min="4" max="4" width="26" style="30" customWidth="1"/>
    <col min="5" max="5" width="27" style="30" customWidth="1"/>
    <col min="6" max="6" width="8.7109375" style="30" customWidth="1"/>
    <col min="7" max="7" width="10.28515625" style="30" customWidth="1"/>
    <col min="8" max="8" width="8.7109375" style="30" customWidth="1"/>
    <col min="9" max="9" width="8.28515625" style="30" customWidth="1"/>
    <col min="10" max="10" width="20.140625" style="30" customWidth="1"/>
    <col min="11" max="11" width="11.140625" style="30" customWidth="1"/>
    <col min="12" max="12" width="8.85546875" style="30" customWidth="1"/>
    <col min="13" max="13" width="11.2851562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2" width="11.85546875" style="30" customWidth="1"/>
    <col min="23" max="23" width="10.5703125" style="30" customWidth="1"/>
    <col min="24" max="24" width="24.5703125" style="30" customWidth="1"/>
    <col min="25" max="25" width="21" style="30" customWidth="1"/>
    <col min="26" max="26" width="18.5703125" style="30" customWidth="1"/>
    <col min="27" max="27" width="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x14ac:dyDescent="0.25">
      <c r="AA1" s="24" t="s">
        <v>66</v>
      </c>
    </row>
    <row r="2" spans="1:27" s="7" customFormat="1" ht="18.75" customHeight="1" x14ac:dyDescent="0.3">
      <c r="E2" s="13"/>
      <c r="AA2" s="11" t="s">
        <v>7</v>
      </c>
    </row>
    <row r="3" spans="1:27" s="7" customFormat="1" ht="18.75" customHeight="1" x14ac:dyDescent="0.3">
      <c r="E3" s="13"/>
      <c r="AA3" s="11" t="s">
        <v>65</v>
      </c>
    </row>
    <row r="4" spans="1:27" s="7" customFormat="1" x14ac:dyDescent="0.2">
      <c r="E4" s="12"/>
    </row>
    <row r="5" spans="1:27" s="7" customFormat="1" ht="22.5" x14ac:dyDescent="0.2">
      <c r="A5" s="281" t="str">
        <f>'1. паспорт местоположение'!A5:C5</f>
        <v>Год раскрытия информации: 2026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7" customFormat="1" x14ac:dyDescent="0.2">
      <c r="A6" s="128"/>
      <c r="B6" s="128"/>
      <c r="C6" s="128"/>
      <c r="D6" s="128"/>
      <c r="E6" s="128"/>
      <c r="F6" s="128"/>
      <c r="G6" s="128"/>
      <c r="H6" s="128"/>
      <c r="I6" s="128"/>
      <c r="J6" s="128"/>
      <c r="K6" s="128"/>
      <c r="L6" s="128"/>
      <c r="M6" s="128"/>
      <c r="N6" s="128"/>
      <c r="O6" s="128"/>
      <c r="P6" s="128"/>
      <c r="Q6" s="128"/>
      <c r="R6" s="128"/>
      <c r="S6" s="128"/>
      <c r="T6" s="128"/>
    </row>
    <row r="7" spans="1:27" s="7" customFormat="1" ht="18.75" x14ac:dyDescent="0.2">
      <c r="E7" s="256" t="s">
        <v>6</v>
      </c>
      <c r="F7" s="256"/>
      <c r="G7" s="256"/>
      <c r="H7" s="256"/>
      <c r="I7" s="256"/>
      <c r="J7" s="256"/>
      <c r="K7" s="256"/>
      <c r="L7" s="256"/>
      <c r="M7" s="256"/>
      <c r="N7" s="256"/>
      <c r="O7" s="256"/>
      <c r="P7" s="256"/>
      <c r="Q7" s="256"/>
      <c r="R7" s="256"/>
      <c r="S7" s="256"/>
      <c r="T7" s="256"/>
      <c r="U7" s="256"/>
      <c r="V7" s="256"/>
      <c r="W7" s="256"/>
      <c r="X7" s="256"/>
      <c r="Y7" s="25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51" t="str">
        <f>'1. паспорт местоположение'!A9</f>
        <v xml:space="preserve">Общество с ограниченной ответственностью "СИСТЕМА" </v>
      </c>
      <c r="F9" s="251"/>
      <c r="G9" s="251"/>
      <c r="H9" s="251"/>
      <c r="I9" s="251"/>
      <c r="J9" s="251"/>
      <c r="K9" s="251"/>
      <c r="L9" s="251"/>
      <c r="M9" s="251"/>
      <c r="N9" s="251"/>
      <c r="O9" s="251"/>
      <c r="P9" s="251"/>
      <c r="Q9" s="251"/>
      <c r="R9" s="251"/>
      <c r="S9" s="251"/>
      <c r="T9" s="251"/>
      <c r="U9" s="251"/>
      <c r="V9" s="251"/>
      <c r="W9" s="251"/>
      <c r="X9" s="251"/>
      <c r="Y9" s="251"/>
    </row>
    <row r="10" spans="1:27" s="7" customFormat="1" ht="18.75" customHeight="1" x14ac:dyDescent="0.2">
      <c r="E10" s="252" t="s">
        <v>5</v>
      </c>
      <c r="F10" s="252"/>
      <c r="G10" s="252"/>
      <c r="H10" s="252"/>
      <c r="I10" s="252"/>
      <c r="J10" s="252"/>
      <c r="K10" s="252"/>
      <c r="L10" s="252"/>
      <c r="M10" s="252"/>
      <c r="N10" s="252"/>
      <c r="O10" s="252"/>
      <c r="P10" s="252"/>
      <c r="Q10" s="252"/>
      <c r="R10" s="252"/>
      <c r="S10" s="252"/>
      <c r="T10" s="252"/>
      <c r="U10" s="252"/>
      <c r="V10" s="252"/>
      <c r="W10" s="252"/>
      <c r="X10" s="252"/>
      <c r="Y10" s="252"/>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57" t="str">
        <f>'1. паспорт местоположение'!A12</f>
        <v>P_1.2.2.1_6</v>
      </c>
      <c r="F12" s="257"/>
      <c r="G12" s="257"/>
      <c r="H12" s="257"/>
      <c r="I12" s="257"/>
      <c r="J12" s="257"/>
      <c r="K12" s="257"/>
      <c r="L12" s="257"/>
      <c r="M12" s="257"/>
      <c r="N12" s="257"/>
      <c r="O12" s="257"/>
      <c r="P12" s="257"/>
      <c r="Q12" s="257"/>
      <c r="R12" s="257"/>
      <c r="S12" s="257"/>
      <c r="T12" s="257"/>
      <c r="U12" s="257"/>
      <c r="V12" s="257"/>
      <c r="W12" s="257"/>
      <c r="X12" s="257"/>
      <c r="Y12" s="257"/>
    </row>
    <row r="13" spans="1:27" s="7" customFormat="1" ht="18.75" customHeight="1" x14ac:dyDescent="0.2">
      <c r="E13" s="252" t="s">
        <v>4</v>
      </c>
      <c r="F13" s="252"/>
      <c r="G13" s="252"/>
      <c r="H13" s="252"/>
      <c r="I13" s="252"/>
      <c r="J13" s="252"/>
      <c r="K13" s="252"/>
      <c r="L13" s="252"/>
      <c r="M13" s="252"/>
      <c r="N13" s="252"/>
      <c r="O13" s="252"/>
      <c r="P13" s="252"/>
      <c r="Q13" s="252"/>
      <c r="R13" s="252"/>
      <c r="S13" s="252"/>
      <c r="T13" s="252"/>
      <c r="U13" s="252"/>
      <c r="V13" s="252"/>
      <c r="W13" s="252"/>
      <c r="X13" s="252"/>
      <c r="Y13" s="252"/>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65.25" customHeight="1" x14ac:dyDescent="0.2">
      <c r="E15" s="266" t="str">
        <f>'1. паспорт местоположение'!A15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F15" s="266"/>
      <c r="G15" s="266"/>
      <c r="H15" s="266"/>
      <c r="I15" s="266"/>
      <c r="J15" s="266"/>
      <c r="K15" s="266"/>
      <c r="L15" s="266"/>
      <c r="M15" s="266"/>
      <c r="N15" s="266"/>
      <c r="O15" s="266"/>
      <c r="P15" s="266"/>
      <c r="Q15" s="266"/>
      <c r="R15" s="266"/>
      <c r="S15" s="266"/>
      <c r="T15" s="266"/>
      <c r="U15" s="266"/>
      <c r="V15" s="266"/>
      <c r="W15" s="266"/>
      <c r="X15" s="266"/>
      <c r="Y15" s="266"/>
    </row>
    <row r="16" spans="1:27" s="2" customFormat="1" ht="15" customHeight="1" x14ac:dyDescent="0.2">
      <c r="E16" s="252" t="s">
        <v>3</v>
      </c>
      <c r="F16" s="252"/>
      <c r="G16" s="252"/>
      <c r="H16" s="252"/>
      <c r="I16" s="252"/>
      <c r="J16" s="252"/>
      <c r="K16" s="252"/>
      <c r="L16" s="252"/>
      <c r="M16" s="252"/>
      <c r="N16" s="252"/>
      <c r="O16" s="252"/>
      <c r="P16" s="252"/>
      <c r="Q16" s="252"/>
      <c r="R16" s="252"/>
      <c r="S16" s="252"/>
      <c r="T16" s="252"/>
      <c r="U16" s="252"/>
      <c r="V16" s="252"/>
      <c r="W16" s="252"/>
      <c r="X16" s="252"/>
      <c r="Y16" s="25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x14ac:dyDescent="0.25">
      <c r="A19" s="268" t="s">
        <v>447</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31" customFormat="1" ht="21" customHeight="1" x14ac:dyDescent="0.25"/>
    <row r="21" spans="1:27" ht="15.75" customHeight="1" x14ac:dyDescent="0.25">
      <c r="A21" s="277" t="s">
        <v>2</v>
      </c>
      <c r="B21" s="273" t="s">
        <v>454</v>
      </c>
      <c r="C21" s="274"/>
      <c r="D21" s="273" t="s">
        <v>456</v>
      </c>
      <c r="E21" s="274"/>
      <c r="F21" s="263" t="s">
        <v>88</v>
      </c>
      <c r="G21" s="265"/>
      <c r="H21" s="265"/>
      <c r="I21" s="264"/>
      <c r="J21" s="277" t="s">
        <v>457</v>
      </c>
      <c r="K21" s="273" t="s">
        <v>458</v>
      </c>
      <c r="L21" s="274"/>
      <c r="M21" s="273" t="s">
        <v>459</v>
      </c>
      <c r="N21" s="274"/>
      <c r="O21" s="273" t="s">
        <v>446</v>
      </c>
      <c r="P21" s="274"/>
      <c r="Q21" s="273" t="s">
        <v>121</v>
      </c>
      <c r="R21" s="274"/>
      <c r="S21" s="277" t="s">
        <v>120</v>
      </c>
      <c r="T21" s="277" t="s">
        <v>460</v>
      </c>
      <c r="U21" s="277" t="s">
        <v>455</v>
      </c>
      <c r="V21" s="273" t="s">
        <v>119</v>
      </c>
      <c r="W21" s="274"/>
      <c r="X21" s="263" t="s">
        <v>111</v>
      </c>
      <c r="Y21" s="265"/>
      <c r="Z21" s="263" t="s">
        <v>110</v>
      </c>
      <c r="AA21" s="265"/>
    </row>
    <row r="22" spans="1:27" ht="216" customHeight="1" x14ac:dyDescent="0.25">
      <c r="A22" s="280"/>
      <c r="B22" s="275"/>
      <c r="C22" s="276"/>
      <c r="D22" s="275"/>
      <c r="E22" s="276"/>
      <c r="F22" s="263" t="s">
        <v>118</v>
      </c>
      <c r="G22" s="264"/>
      <c r="H22" s="263" t="s">
        <v>117</v>
      </c>
      <c r="I22" s="264"/>
      <c r="J22" s="278"/>
      <c r="K22" s="275"/>
      <c r="L22" s="276"/>
      <c r="M22" s="275"/>
      <c r="N22" s="276"/>
      <c r="O22" s="275"/>
      <c r="P22" s="276"/>
      <c r="Q22" s="275"/>
      <c r="R22" s="276"/>
      <c r="S22" s="278"/>
      <c r="T22" s="278"/>
      <c r="U22" s="278"/>
      <c r="V22" s="275"/>
      <c r="W22" s="276"/>
      <c r="X22" s="74" t="s">
        <v>109</v>
      </c>
      <c r="Y22" s="74" t="s">
        <v>444</v>
      </c>
      <c r="Z22" s="74" t="s">
        <v>108</v>
      </c>
      <c r="AA22" s="74" t="s">
        <v>107</v>
      </c>
    </row>
    <row r="23" spans="1:27" ht="60" customHeight="1" x14ac:dyDescent="0.25">
      <c r="A23" s="278"/>
      <c r="B23" s="75" t="s">
        <v>105</v>
      </c>
      <c r="C23" s="75" t="s">
        <v>106</v>
      </c>
      <c r="D23" s="75" t="s">
        <v>105</v>
      </c>
      <c r="E23" s="75" t="s">
        <v>106</v>
      </c>
      <c r="F23" s="75" t="s">
        <v>105</v>
      </c>
      <c r="G23" s="75" t="s">
        <v>106</v>
      </c>
      <c r="H23" s="75" t="s">
        <v>105</v>
      </c>
      <c r="I23" s="75" t="s">
        <v>106</v>
      </c>
      <c r="J23" s="75" t="s">
        <v>105</v>
      </c>
      <c r="K23" s="75" t="s">
        <v>105</v>
      </c>
      <c r="L23" s="75" t="s">
        <v>106</v>
      </c>
      <c r="M23" s="75" t="s">
        <v>105</v>
      </c>
      <c r="N23" s="75" t="s">
        <v>106</v>
      </c>
      <c r="O23" s="75" t="s">
        <v>105</v>
      </c>
      <c r="P23" s="75" t="s">
        <v>106</v>
      </c>
      <c r="Q23" s="75" t="s">
        <v>105</v>
      </c>
      <c r="R23" s="75" t="s">
        <v>106</v>
      </c>
      <c r="S23" s="75" t="s">
        <v>105</v>
      </c>
      <c r="T23" s="75" t="s">
        <v>105</v>
      </c>
      <c r="U23" s="75" t="s">
        <v>105</v>
      </c>
      <c r="V23" s="75" t="s">
        <v>105</v>
      </c>
      <c r="W23" s="75" t="s">
        <v>106</v>
      </c>
      <c r="X23" s="75" t="s">
        <v>105</v>
      </c>
      <c r="Y23" s="75" t="s">
        <v>105</v>
      </c>
      <c r="Z23" s="74" t="s">
        <v>105</v>
      </c>
      <c r="AA23" s="74" t="s">
        <v>105</v>
      </c>
    </row>
    <row r="24" spans="1:27" x14ac:dyDescent="0.25">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1" customFormat="1" ht="114.75" customHeight="1" x14ac:dyDescent="0.25">
      <c r="A25" s="79">
        <v>1</v>
      </c>
      <c r="B25" s="74" t="s">
        <v>515</v>
      </c>
      <c r="C25" s="74" t="s">
        <v>515</v>
      </c>
      <c r="D25" s="74" t="s">
        <v>516</v>
      </c>
      <c r="E25" s="74" t="s">
        <v>538</v>
      </c>
      <c r="F25" s="178">
        <v>10</v>
      </c>
      <c r="G25" s="178">
        <v>10</v>
      </c>
      <c r="H25" s="178">
        <v>10</v>
      </c>
      <c r="I25" s="178">
        <v>10</v>
      </c>
      <c r="J25" s="178">
        <v>2009</v>
      </c>
      <c r="K25" s="80" t="s">
        <v>62</v>
      </c>
      <c r="L25" s="136" t="s">
        <v>62</v>
      </c>
      <c r="M25" s="178">
        <v>240</v>
      </c>
      <c r="N25" s="178">
        <v>240</v>
      </c>
      <c r="O25" s="178" t="s">
        <v>486</v>
      </c>
      <c r="P25" s="178" t="s">
        <v>486</v>
      </c>
      <c r="Q25" s="74">
        <v>7.0000000000000007E-2</v>
      </c>
      <c r="R25" s="79">
        <v>7.0000000000000007E-2</v>
      </c>
      <c r="S25" s="80" t="s">
        <v>489</v>
      </c>
      <c r="T25" s="80" t="s">
        <v>489</v>
      </c>
      <c r="U25" s="80" t="s">
        <v>489</v>
      </c>
      <c r="V25" s="80" t="s">
        <v>518</v>
      </c>
      <c r="W25" s="136" t="s">
        <v>510</v>
      </c>
      <c r="X25" s="136" t="s">
        <v>520</v>
      </c>
      <c r="Y25" s="136" t="s">
        <v>519</v>
      </c>
      <c r="Z25" s="74" t="s">
        <v>533</v>
      </c>
      <c r="AA25" s="74" t="s">
        <v>517</v>
      </c>
    </row>
    <row r="26" spans="1:27" ht="3" customHeight="1" x14ac:dyDescent="0.25">
      <c r="X26" s="76"/>
      <c r="Y26" s="77"/>
    </row>
    <row r="27" spans="1:27" s="34" customFormat="1" ht="12.75" x14ac:dyDescent="0.2">
      <c r="A27" s="35"/>
      <c r="B27" s="35"/>
      <c r="C27" s="35"/>
      <c r="E27" s="35"/>
    </row>
    <row r="28" spans="1:27" s="34" customFormat="1" ht="12.75" x14ac:dyDescent="0.2">
      <c r="A28" s="35"/>
      <c r="B28" s="35"/>
      <c r="C28" s="3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conditionalFormatting sqref="F25:J25">
    <cfRule type="expression" dxfId="3" priority="7">
      <formula>CELL("защита",F25)</formula>
    </cfRule>
    <cfRule type="expression" dxfId="2" priority="8">
      <formula>ISBLANK(F25)</formula>
    </cfRule>
  </conditionalFormatting>
  <conditionalFormatting sqref="M25:P25">
    <cfRule type="expression" dxfId="1" priority="1">
      <formula>CELL("защита",M25)</formula>
    </cfRule>
    <cfRule type="expression" dxfId="0" priority="2">
      <formula>ISBLANK(M25)</formula>
    </cfRule>
  </conditionalFormatting>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4" zoomScale="70" zoomScaleSheetLayoutView="70" workbookViewId="0">
      <selection activeCell="A4" sqref="A4"/>
    </sheetView>
  </sheetViews>
  <sheetFormatPr defaultRowHeight="15" x14ac:dyDescent="0.25"/>
  <cols>
    <col min="1" max="1" width="6.140625" style="1" customWidth="1"/>
    <col min="2" max="2" width="53.5703125" style="1" customWidth="1"/>
    <col min="3" max="3" width="98.285156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4" t="s">
        <v>66</v>
      </c>
    </row>
    <row r="2" spans="1:29" s="7" customFormat="1" ht="18.75" customHeight="1" x14ac:dyDescent="0.3">
      <c r="A2" s="13"/>
      <c r="C2" s="11" t="s">
        <v>7</v>
      </c>
    </row>
    <row r="3" spans="1:29" s="7" customFormat="1" ht="18.75" x14ac:dyDescent="0.3">
      <c r="A3" s="12"/>
      <c r="C3" s="11" t="s">
        <v>65</v>
      </c>
    </row>
    <row r="4" spans="1:29" s="7" customFormat="1" ht="18.75" x14ac:dyDescent="0.3">
      <c r="A4" s="12"/>
      <c r="C4" s="11"/>
    </row>
    <row r="5" spans="1:29" s="7" customFormat="1" ht="15.75" x14ac:dyDescent="0.2">
      <c r="A5" s="266" t="str">
        <f>'1. паспорт местоположение'!A5:C5</f>
        <v>Год раскрытия информации: 2026 год</v>
      </c>
      <c r="B5" s="266"/>
      <c r="C5" s="266"/>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7" customFormat="1" ht="18.75" x14ac:dyDescent="0.3">
      <c r="A6" s="12"/>
      <c r="G6" s="11"/>
    </row>
    <row r="7" spans="1:29" s="7" customFormat="1" ht="18.75" x14ac:dyDescent="0.2">
      <c r="A7" s="256" t="s">
        <v>6</v>
      </c>
      <c r="B7" s="256"/>
      <c r="C7" s="256"/>
      <c r="D7" s="9"/>
      <c r="E7" s="9"/>
      <c r="F7" s="9"/>
      <c r="G7" s="9"/>
      <c r="H7" s="9"/>
      <c r="I7" s="9"/>
      <c r="J7" s="9"/>
      <c r="K7" s="9"/>
      <c r="L7" s="9"/>
      <c r="M7" s="9"/>
      <c r="N7" s="9"/>
      <c r="O7" s="9"/>
      <c r="P7" s="9"/>
      <c r="Q7" s="9"/>
      <c r="R7" s="9"/>
      <c r="S7" s="9"/>
      <c r="T7" s="9"/>
      <c r="U7" s="9"/>
    </row>
    <row r="8" spans="1:29" s="7" customFormat="1" ht="18.75" x14ac:dyDescent="0.2">
      <c r="A8" s="256"/>
      <c r="B8" s="256"/>
      <c r="C8" s="256"/>
      <c r="D8" s="10"/>
      <c r="E8" s="10"/>
      <c r="F8" s="10"/>
      <c r="G8" s="10"/>
      <c r="H8" s="9"/>
      <c r="I8" s="9"/>
      <c r="J8" s="9"/>
      <c r="K8" s="9"/>
      <c r="L8" s="9"/>
      <c r="M8" s="9"/>
      <c r="N8" s="9"/>
      <c r="O8" s="9"/>
      <c r="P8" s="9"/>
      <c r="Q8" s="9"/>
      <c r="R8" s="9"/>
      <c r="S8" s="9"/>
      <c r="T8" s="9"/>
      <c r="U8" s="9"/>
    </row>
    <row r="9" spans="1:29" s="7" customFormat="1" ht="18.75" x14ac:dyDescent="0.2">
      <c r="A9" s="266" t="str">
        <f>'1. паспорт местоположение'!A9:C9</f>
        <v xml:space="preserve">Общество с ограниченной ответственностью "СИСТЕМА" </v>
      </c>
      <c r="B9" s="266"/>
      <c r="C9" s="266"/>
      <c r="D9" s="6"/>
      <c r="E9" s="6"/>
      <c r="F9" s="6"/>
      <c r="G9" s="6"/>
      <c r="H9" s="9"/>
      <c r="I9" s="9"/>
      <c r="J9" s="9"/>
      <c r="K9" s="9"/>
      <c r="L9" s="9"/>
      <c r="M9" s="9"/>
      <c r="N9" s="9"/>
      <c r="O9" s="9"/>
      <c r="P9" s="9"/>
      <c r="Q9" s="9"/>
      <c r="R9" s="9"/>
      <c r="S9" s="9"/>
      <c r="T9" s="9"/>
      <c r="U9" s="9"/>
    </row>
    <row r="10" spans="1:29" s="7" customFormat="1" ht="18.75" x14ac:dyDescent="0.2">
      <c r="A10" s="252" t="s">
        <v>5</v>
      </c>
      <c r="B10" s="252"/>
      <c r="C10" s="252"/>
      <c r="D10" s="4"/>
      <c r="E10" s="4"/>
      <c r="F10" s="4"/>
      <c r="G10" s="4"/>
      <c r="H10" s="9"/>
      <c r="I10" s="9"/>
      <c r="J10" s="9"/>
      <c r="K10" s="9"/>
      <c r="L10" s="9"/>
      <c r="M10" s="9"/>
      <c r="N10" s="9"/>
      <c r="O10" s="9"/>
      <c r="P10" s="9"/>
      <c r="Q10" s="9"/>
      <c r="R10" s="9"/>
      <c r="S10" s="9"/>
      <c r="T10" s="9"/>
      <c r="U10" s="9"/>
    </row>
    <row r="11" spans="1:29" s="7" customFormat="1" ht="18.75" x14ac:dyDescent="0.2">
      <c r="A11" s="256"/>
      <c r="B11" s="256"/>
      <c r="C11" s="256"/>
      <c r="D11" s="10"/>
      <c r="E11" s="10"/>
      <c r="F11" s="10"/>
      <c r="G11" s="10"/>
      <c r="H11" s="9"/>
      <c r="I11" s="9"/>
      <c r="J11" s="9"/>
      <c r="K11" s="9"/>
      <c r="L11" s="9"/>
      <c r="M11" s="9"/>
      <c r="N11" s="9"/>
      <c r="O11" s="9"/>
      <c r="P11" s="9"/>
      <c r="Q11" s="9"/>
      <c r="R11" s="9"/>
      <c r="S11" s="9"/>
      <c r="T11" s="9"/>
      <c r="U11" s="9"/>
    </row>
    <row r="12" spans="1:29" s="7" customFormat="1" ht="18.75" x14ac:dyDescent="0.2">
      <c r="A12" s="267" t="str">
        <f>'1. паспорт местоположение'!A12:C12</f>
        <v>P_1.2.2.1_6</v>
      </c>
      <c r="B12" s="267"/>
      <c r="C12" s="267"/>
      <c r="D12" s="6"/>
      <c r="E12" s="6"/>
      <c r="F12" s="6"/>
      <c r="G12" s="6"/>
      <c r="H12" s="9"/>
      <c r="I12" s="9"/>
      <c r="J12" s="9"/>
      <c r="K12" s="9"/>
      <c r="L12" s="9"/>
      <c r="M12" s="9"/>
      <c r="N12" s="9"/>
      <c r="O12" s="9"/>
      <c r="P12" s="9"/>
      <c r="Q12" s="9"/>
      <c r="R12" s="9"/>
      <c r="S12" s="9"/>
      <c r="T12" s="9"/>
      <c r="U12" s="9"/>
    </row>
    <row r="13" spans="1:29" s="7" customFormat="1" ht="18.75" x14ac:dyDescent="0.2">
      <c r="A13" s="252" t="s">
        <v>4</v>
      </c>
      <c r="B13" s="252"/>
      <c r="C13" s="252"/>
      <c r="D13" s="4"/>
      <c r="E13" s="4"/>
      <c r="F13" s="4"/>
      <c r="G13" s="4"/>
      <c r="H13" s="9"/>
      <c r="I13" s="9"/>
      <c r="J13" s="9"/>
      <c r="K13" s="9"/>
      <c r="L13" s="9"/>
      <c r="M13" s="9"/>
      <c r="N13" s="9"/>
      <c r="O13" s="9"/>
      <c r="P13" s="9"/>
      <c r="Q13" s="9"/>
      <c r="R13" s="9"/>
      <c r="S13" s="9"/>
      <c r="T13" s="9"/>
      <c r="U13" s="9"/>
    </row>
    <row r="14" spans="1:29" s="7" customFormat="1" ht="15.75" customHeight="1" x14ac:dyDescent="0.2">
      <c r="A14" s="253"/>
      <c r="B14" s="253"/>
      <c r="C14" s="253"/>
      <c r="D14" s="3"/>
      <c r="E14" s="3"/>
      <c r="F14" s="3"/>
      <c r="G14" s="3"/>
      <c r="H14" s="3"/>
      <c r="I14" s="3"/>
      <c r="J14" s="3"/>
      <c r="K14" s="3"/>
      <c r="L14" s="3"/>
      <c r="M14" s="3"/>
      <c r="N14" s="3"/>
      <c r="O14" s="3"/>
      <c r="P14" s="3"/>
      <c r="Q14" s="3"/>
      <c r="R14" s="3"/>
      <c r="S14" s="3"/>
      <c r="T14" s="3"/>
      <c r="U14" s="3"/>
    </row>
    <row r="15" spans="1:29" s="2" customFormat="1" ht="61.5" customHeight="1" x14ac:dyDescent="0.2">
      <c r="A15" s="266"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5" s="266"/>
      <c r="C15" s="266"/>
      <c r="D15" s="6"/>
      <c r="E15" s="6"/>
      <c r="F15" s="6"/>
      <c r="G15" s="6"/>
      <c r="H15" s="6"/>
      <c r="I15" s="6"/>
      <c r="J15" s="6"/>
      <c r="K15" s="6"/>
      <c r="L15" s="6"/>
      <c r="M15" s="6"/>
      <c r="N15" s="6"/>
      <c r="O15" s="6"/>
      <c r="P15" s="6"/>
      <c r="Q15" s="6"/>
      <c r="R15" s="6"/>
      <c r="S15" s="6"/>
      <c r="T15" s="6"/>
      <c r="U15" s="6"/>
    </row>
    <row r="16" spans="1:29" s="2" customFormat="1" ht="15" customHeight="1" x14ac:dyDescent="0.2">
      <c r="A16" s="252" t="s">
        <v>3</v>
      </c>
      <c r="B16" s="252"/>
      <c r="C16" s="252"/>
      <c r="D16" s="4"/>
      <c r="E16" s="4"/>
      <c r="F16" s="4"/>
      <c r="G16" s="4"/>
      <c r="H16" s="4"/>
      <c r="I16" s="4"/>
      <c r="J16" s="4"/>
      <c r="K16" s="4"/>
      <c r="L16" s="4"/>
      <c r="M16" s="4"/>
      <c r="N16" s="4"/>
      <c r="O16" s="4"/>
      <c r="P16" s="4"/>
      <c r="Q16" s="4"/>
      <c r="R16" s="4"/>
      <c r="S16" s="4"/>
      <c r="T16" s="4"/>
      <c r="U16" s="4"/>
    </row>
    <row r="17" spans="1:21" s="2" customFormat="1" ht="15" customHeight="1" x14ac:dyDescent="0.2">
      <c r="A17" s="253"/>
      <c r="B17" s="253"/>
      <c r="C17" s="253"/>
      <c r="D17" s="3"/>
      <c r="E17" s="3"/>
      <c r="F17" s="3"/>
      <c r="G17" s="3"/>
      <c r="H17" s="3"/>
      <c r="I17" s="3"/>
      <c r="J17" s="3"/>
      <c r="K17" s="3"/>
      <c r="L17" s="3"/>
      <c r="M17" s="3"/>
      <c r="N17" s="3"/>
      <c r="O17" s="3"/>
      <c r="P17" s="3"/>
      <c r="Q17" s="3"/>
      <c r="R17" s="3"/>
    </row>
    <row r="18" spans="1:21" s="2" customFormat="1" ht="27.75" customHeight="1" x14ac:dyDescent="0.2">
      <c r="A18" s="254" t="s">
        <v>439</v>
      </c>
      <c r="B18" s="254"/>
      <c r="C18" s="25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2</v>
      </c>
      <c r="B20" s="189" t="s">
        <v>64</v>
      </c>
      <c r="C20" s="190" t="s">
        <v>63</v>
      </c>
      <c r="D20" s="4"/>
      <c r="E20" s="4"/>
      <c r="F20" s="4"/>
      <c r="G20" s="4"/>
      <c r="H20" s="3"/>
      <c r="I20" s="3"/>
      <c r="J20" s="3"/>
      <c r="K20" s="3"/>
      <c r="L20" s="3"/>
      <c r="M20" s="3"/>
      <c r="N20" s="3"/>
      <c r="O20" s="3"/>
      <c r="P20" s="3"/>
      <c r="Q20" s="3"/>
      <c r="R20" s="3"/>
    </row>
    <row r="21" spans="1:21" s="2" customFormat="1" ht="16.5" customHeight="1" x14ac:dyDescent="0.2">
      <c r="A21" s="22">
        <v>1</v>
      </c>
      <c r="B21" s="189">
        <v>2</v>
      </c>
      <c r="C21" s="190">
        <v>3</v>
      </c>
      <c r="D21" s="4"/>
      <c r="E21" s="4"/>
      <c r="F21" s="4"/>
      <c r="G21" s="4"/>
      <c r="H21" s="3"/>
      <c r="I21" s="3"/>
      <c r="J21" s="3"/>
      <c r="K21" s="3"/>
      <c r="L21" s="3"/>
      <c r="M21" s="3"/>
      <c r="N21" s="3"/>
      <c r="O21" s="3"/>
      <c r="P21" s="3"/>
      <c r="Q21" s="3"/>
      <c r="R21" s="3"/>
    </row>
    <row r="22" spans="1:21" s="2" customFormat="1" ht="81.75" customHeight="1" x14ac:dyDescent="0.2">
      <c r="A22" s="17" t="s">
        <v>62</v>
      </c>
      <c r="B22" s="203" t="s">
        <v>452</v>
      </c>
      <c r="C22" s="204" t="s">
        <v>537</v>
      </c>
      <c r="D22" s="4"/>
      <c r="E22" s="4"/>
      <c r="F22" s="3"/>
      <c r="G22" s="3"/>
      <c r="H22" s="3"/>
      <c r="I22" s="3"/>
      <c r="J22" s="3"/>
      <c r="K22" s="3"/>
      <c r="L22" s="3"/>
      <c r="M22" s="3"/>
      <c r="N22" s="3"/>
      <c r="O22" s="3"/>
      <c r="P22" s="3"/>
    </row>
    <row r="23" spans="1:21" ht="72.75" customHeight="1" x14ac:dyDescent="0.25">
      <c r="A23" s="17" t="s">
        <v>60</v>
      </c>
      <c r="B23" s="194" t="s">
        <v>57</v>
      </c>
      <c r="C23" s="188" t="s">
        <v>539</v>
      </c>
    </row>
    <row r="24" spans="1:21" ht="63" customHeight="1" x14ac:dyDescent="0.25">
      <c r="A24" s="17" t="s">
        <v>59</v>
      </c>
      <c r="B24" s="194" t="s">
        <v>472</v>
      </c>
      <c r="C24" s="188" t="s">
        <v>514</v>
      </c>
    </row>
    <row r="25" spans="1:21" ht="63" customHeight="1" x14ac:dyDescent="0.25">
      <c r="A25" s="17" t="s">
        <v>58</v>
      </c>
      <c r="B25" s="194" t="s">
        <v>493</v>
      </c>
      <c r="C25" s="205" t="s">
        <v>541</v>
      </c>
    </row>
    <row r="26" spans="1:21" ht="42.75" customHeight="1" x14ac:dyDescent="0.25">
      <c r="A26" s="17" t="s">
        <v>56</v>
      </c>
      <c r="B26" s="194" t="s">
        <v>228</v>
      </c>
      <c r="C26" s="195" t="s">
        <v>534</v>
      </c>
    </row>
    <row r="27" spans="1:21" ht="69.75" customHeight="1" x14ac:dyDescent="0.25">
      <c r="A27" s="17" t="s">
        <v>55</v>
      </c>
      <c r="B27" s="194" t="s">
        <v>453</v>
      </c>
      <c r="C27" s="195" t="s">
        <v>492</v>
      </c>
    </row>
    <row r="28" spans="1:21" ht="42.75" customHeight="1" x14ac:dyDescent="0.25">
      <c r="A28" s="17" t="s">
        <v>53</v>
      </c>
      <c r="B28" s="194" t="s">
        <v>54</v>
      </c>
      <c r="C28" s="195">
        <v>2031</v>
      </c>
    </row>
    <row r="29" spans="1:21" ht="42.75" customHeight="1" x14ac:dyDescent="0.25">
      <c r="A29" s="17" t="s">
        <v>51</v>
      </c>
      <c r="B29" s="188" t="s">
        <v>52</v>
      </c>
      <c r="C29" s="195">
        <v>2031</v>
      </c>
    </row>
    <row r="30" spans="1:21" ht="42.75" customHeight="1" x14ac:dyDescent="0.25">
      <c r="A30" s="17" t="s">
        <v>70</v>
      </c>
      <c r="B30" s="188" t="s">
        <v>50</v>
      </c>
      <c r="C30" s="188" t="s">
        <v>535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4" t="s">
        <v>66</v>
      </c>
    </row>
    <row r="2" spans="1:28" ht="18.75" x14ac:dyDescent="0.3">
      <c r="Z2" s="11" t="s">
        <v>7</v>
      </c>
    </row>
    <row r="3" spans="1:28" ht="18.75" x14ac:dyDescent="0.3">
      <c r="Z3" s="11" t="s">
        <v>65</v>
      </c>
    </row>
    <row r="4" spans="1:28" ht="18.75" customHeight="1" x14ac:dyDescent="0.25">
      <c r="A4" s="282" t="str">
        <f>'1. паспорт местоположение'!A5:C5</f>
        <v>Год раскрытия информации: 2026 год</v>
      </c>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6" spans="1:28" ht="18.75" x14ac:dyDescent="0.25">
      <c r="A6" s="256" t="s">
        <v>6</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9"/>
      <c r="AB6" s="9"/>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9"/>
      <c r="AB7" s="9"/>
    </row>
    <row r="8" spans="1:28" ht="18.75" x14ac:dyDescent="0.25">
      <c r="A8" s="282" t="str">
        <f>'1. паспорт местоположение'!A9:C9</f>
        <v xml:space="preserve">Общество с ограниченной ответственностью "СИСТЕМА" </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6"/>
      <c r="AB8" s="6"/>
    </row>
    <row r="9" spans="1:28" ht="15.75" x14ac:dyDescent="0.25">
      <c r="A9" s="252" t="s">
        <v>5</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4"/>
      <c r="AB9" s="4"/>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9"/>
      <c r="AB10" s="9"/>
    </row>
    <row r="11" spans="1:28" ht="18.75" x14ac:dyDescent="0.25">
      <c r="A11" s="282" t="str">
        <f>'1. паспорт местоположение'!A12:C12</f>
        <v>P_1.2.2.1_6</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6"/>
      <c r="AB11" s="6"/>
    </row>
    <row r="12" spans="1:28" ht="15.75" x14ac:dyDescent="0.25">
      <c r="A12" s="252" t="s">
        <v>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4"/>
      <c r="AB12" s="4"/>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8"/>
      <c r="AB13" s="8"/>
    </row>
    <row r="14" spans="1:28" ht="30.75" customHeight="1" x14ac:dyDescent="0.25">
      <c r="A14" s="283"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6"/>
      <c r="AB14" s="6"/>
    </row>
    <row r="15" spans="1:28" ht="15.75" x14ac:dyDescent="0.25">
      <c r="A15" s="252" t="s">
        <v>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4"/>
      <c r="AB15" s="4"/>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14"/>
      <c r="AB16" s="14"/>
    </row>
    <row r="17" spans="1:2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14"/>
      <c r="AB17" s="14"/>
    </row>
    <row r="18" spans="1:28"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14"/>
      <c r="AB18" s="14"/>
    </row>
    <row r="19" spans="1:2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14"/>
      <c r="AB19" s="14"/>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4"/>
      <c r="AB20" s="14"/>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4"/>
      <c r="AB21" s="14"/>
    </row>
    <row r="22" spans="1:28" x14ac:dyDescent="0.25">
      <c r="A22" s="285" t="s">
        <v>471</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30"/>
      <c r="AB22" s="130"/>
    </row>
    <row r="23" spans="1:28" ht="32.25" customHeight="1" x14ac:dyDescent="0.25">
      <c r="A23" s="287" t="s">
        <v>322</v>
      </c>
      <c r="B23" s="288"/>
      <c r="C23" s="288"/>
      <c r="D23" s="288"/>
      <c r="E23" s="288"/>
      <c r="F23" s="288"/>
      <c r="G23" s="288"/>
      <c r="H23" s="288"/>
      <c r="I23" s="288"/>
      <c r="J23" s="288"/>
      <c r="K23" s="288"/>
      <c r="L23" s="289"/>
      <c r="M23" s="286" t="s">
        <v>323</v>
      </c>
      <c r="N23" s="286"/>
      <c r="O23" s="286"/>
      <c r="P23" s="286"/>
      <c r="Q23" s="286"/>
      <c r="R23" s="286"/>
      <c r="S23" s="286"/>
      <c r="T23" s="286"/>
      <c r="U23" s="286"/>
      <c r="V23" s="286"/>
      <c r="W23" s="286"/>
      <c r="X23" s="286"/>
      <c r="Y23" s="286"/>
      <c r="Z23" s="286"/>
    </row>
    <row r="24" spans="1:28" ht="151.5" customHeight="1" x14ac:dyDescent="0.25">
      <c r="A24" s="71" t="s">
        <v>230</v>
      </c>
      <c r="B24" s="72" t="s">
        <v>237</v>
      </c>
      <c r="C24" s="71" t="s">
        <v>316</v>
      </c>
      <c r="D24" s="71" t="s">
        <v>231</v>
      </c>
      <c r="E24" s="71" t="s">
        <v>317</v>
      </c>
      <c r="F24" s="71" t="s">
        <v>319</v>
      </c>
      <c r="G24" s="71" t="s">
        <v>318</v>
      </c>
      <c r="H24" s="71" t="s">
        <v>232</v>
      </c>
      <c r="I24" s="71" t="s">
        <v>320</v>
      </c>
      <c r="J24" s="71" t="s">
        <v>238</v>
      </c>
      <c r="K24" s="72" t="s">
        <v>236</v>
      </c>
      <c r="L24" s="72" t="s">
        <v>233</v>
      </c>
      <c r="M24" s="73" t="s">
        <v>245</v>
      </c>
      <c r="N24" s="72" t="s">
        <v>479</v>
      </c>
      <c r="O24" s="71" t="s">
        <v>243</v>
      </c>
      <c r="P24" s="71" t="s">
        <v>244</v>
      </c>
      <c r="Q24" s="71" t="s">
        <v>242</v>
      </c>
      <c r="R24" s="71" t="s">
        <v>232</v>
      </c>
      <c r="S24" s="71" t="s">
        <v>241</v>
      </c>
      <c r="T24" s="71" t="s">
        <v>240</v>
      </c>
      <c r="U24" s="71" t="s">
        <v>315</v>
      </c>
      <c r="V24" s="71" t="s">
        <v>242</v>
      </c>
      <c r="W24" s="81" t="s">
        <v>235</v>
      </c>
      <c r="X24" s="81" t="s">
        <v>247</v>
      </c>
      <c r="Y24" s="81" t="s">
        <v>248</v>
      </c>
      <c r="Z24" s="83" t="s">
        <v>246</v>
      </c>
    </row>
    <row r="25" spans="1:28" ht="16.5" customHeight="1" x14ac:dyDescent="0.25">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s="207" customFormat="1" ht="45.75" customHeight="1" x14ac:dyDescent="0.25">
      <c r="A26" s="206" t="s">
        <v>489</v>
      </c>
      <c r="B26" s="206" t="s">
        <v>489</v>
      </c>
      <c r="C26" s="206" t="s">
        <v>489</v>
      </c>
      <c r="D26" s="206" t="s">
        <v>489</v>
      </c>
      <c r="E26" s="206" t="s">
        <v>489</v>
      </c>
      <c r="F26" s="206" t="s">
        <v>489</v>
      </c>
      <c r="G26" s="206" t="s">
        <v>489</v>
      </c>
      <c r="H26" s="206" t="s">
        <v>489</v>
      </c>
      <c r="I26" s="206" t="s">
        <v>489</v>
      </c>
      <c r="J26" s="206" t="s">
        <v>489</v>
      </c>
      <c r="K26" s="206" t="s">
        <v>489</v>
      </c>
      <c r="L26" s="206" t="s">
        <v>489</v>
      </c>
      <c r="M26" s="206" t="s">
        <v>489</v>
      </c>
      <c r="N26" s="206" t="s">
        <v>489</v>
      </c>
      <c r="O26" s="206" t="s">
        <v>489</v>
      </c>
      <c r="P26" s="206" t="s">
        <v>489</v>
      </c>
      <c r="Q26" s="206" t="s">
        <v>489</v>
      </c>
      <c r="R26" s="206" t="s">
        <v>489</v>
      </c>
      <c r="S26" s="206" t="s">
        <v>489</v>
      </c>
      <c r="T26" s="206" t="s">
        <v>489</v>
      </c>
      <c r="U26" s="206" t="s">
        <v>489</v>
      </c>
      <c r="V26" s="206" t="s">
        <v>489</v>
      </c>
      <c r="W26" s="206" t="s">
        <v>489</v>
      </c>
      <c r="X26" s="206" t="s">
        <v>489</v>
      </c>
      <c r="Y26" s="206" t="s">
        <v>489</v>
      </c>
      <c r="Z26" s="206" t="s">
        <v>489</v>
      </c>
    </row>
    <row r="30" spans="1:28" x14ac:dyDescent="0.25">
      <c r="A30"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2"/>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 width="16.28515625" style="1" customWidth="1"/>
    <col min="17" max="17" width="17.7109375" style="1" customWidth="1"/>
    <col min="18" max="16384" width="9.140625" style="1"/>
  </cols>
  <sheetData>
    <row r="1" spans="1:30" s="7" customFormat="1" ht="18.75" customHeight="1" x14ac:dyDescent="0.2">
      <c r="A1" s="13"/>
      <c r="B1" s="13"/>
      <c r="Q1" s="24" t="s">
        <v>66</v>
      </c>
    </row>
    <row r="2" spans="1:30" s="7" customFormat="1" ht="18.75" customHeight="1" x14ac:dyDescent="0.3">
      <c r="A2" s="13"/>
      <c r="B2" s="13"/>
      <c r="Q2" s="11" t="s">
        <v>7</v>
      </c>
    </row>
    <row r="3" spans="1:30" s="7" customFormat="1" ht="18.75" x14ac:dyDescent="0.3">
      <c r="A3" s="12"/>
      <c r="B3" s="12"/>
      <c r="Q3" s="11" t="s">
        <v>65</v>
      </c>
    </row>
    <row r="4" spans="1:30" s="7" customFormat="1" ht="18.75" x14ac:dyDescent="0.3">
      <c r="A4" s="12"/>
      <c r="B4" s="12"/>
      <c r="L4" s="11"/>
    </row>
    <row r="5" spans="1:30" s="7" customFormat="1" ht="15.75" x14ac:dyDescent="0.2">
      <c r="A5" s="266" t="str">
        <f>'1. паспорт местоположение'!A5:C5</f>
        <v>Год раскрытия информации: 2026 год</v>
      </c>
      <c r="B5" s="266"/>
      <c r="C5" s="266"/>
      <c r="D5" s="266"/>
      <c r="E5" s="266"/>
      <c r="F5" s="266"/>
      <c r="G5" s="266"/>
      <c r="H5" s="266"/>
      <c r="I5" s="266"/>
      <c r="J5" s="266"/>
      <c r="K5" s="266"/>
      <c r="L5" s="266"/>
      <c r="M5" s="266"/>
      <c r="N5" s="266"/>
      <c r="O5" s="266"/>
      <c r="P5" s="266"/>
      <c r="Q5" s="266"/>
      <c r="R5" s="129"/>
      <c r="S5" s="129"/>
      <c r="T5" s="129"/>
      <c r="U5" s="129"/>
      <c r="V5" s="129"/>
      <c r="W5" s="129"/>
      <c r="X5" s="129"/>
      <c r="Y5" s="129"/>
      <c r="Z5" s="129"/>
      <c r="AA5" s="129"/>
      <c r="AB5" s="129"/>
      <c r="AC5" s="129"/>
      <c r="AD5" s="129"/>
    </row>
    <row r="6" spans="1:30" s="7" customFormat="1" ht="18.75" x14ac:dyDescent="0.3">
      <c r="A6" s="12"/>
      <c r="B6" s="12"/>
      <c r="L6" s="11"/>
    </row>
    <row r="7" spans="1:30" s="7" customFormat="1" ht="18.75" x14ac:dyDescent="0.2">
      <c r="A7" s="256" t="s">
        <v>6</v>
      </c>
      <c r="B7" s="256"/>
      <c r="C7" s="256"/>
      <c r="D7" s="256"/>
      <c r="E7" s="256"/>
      <c r="F7" s="256"/>
      <c r="G7" s="256"/>
      <c r="H7" s="256"/>
      <c r="I7" s="256"/>
      <c r="J7" s="256"/>
      <c r="K7" s="256"/>
      <c r="L7" s="256"/>
      <c r="M7" s="256"/>
      <c r="N7" s="256"/>
      <c r="O7" s="256"/>
      <c r="P7" s="256"/>
      <c r="Q7" s="256"/>
      <c r="R7" s="9"/>
      <c r="S7" s="9"/>
      <c r="T7" s="9"/>
      <c r="U7" s="9"/>
      <c r="V7" s="9"/>
      <c r="W7" s="9"/>
      <c r="X7" s="9"/>
      <c r="Y7" s="9"/>
      <c r="Z7" s="9"/>
      <c r="AA7" s="9"/>
      <c r="AB7" s="9"/>
    </row>
    <row r="8" spans="1:30" s="7" customFormat="1" ht="18.75" x14ac:dyDescent="0.2">
      <c r="A8" s="256"/>
      <c r="B8" s="256"/>
      <c r="C8" s="256"/>
      <c r="D8" s="256"/>
      <c r="E8" s="256"/>
      <c r="F8" s="256"/>
      <c r="G8" s="256"/>
      <c r="H8" s="256"/>
      <c r="I8" s="256"/>
      <c r="J8" s="256"/>
      <c r="K8" s="256"/>
      <c r="L8" s="256"/>
      <c r="M8" s="256"/>
      <c r="N8" s="256"/>
      <c r="O8" s="256"/>
      <c r="P8" s="256"/>
      <c r="Q8" s="256"/>
      <c r="R8" s="9"/>
      <c r="S8" s="9"/>
      <c r="T8" s="9"/>
      <c r="U8" s="9"/>
      <c r="V8" s="9"/>
      <c r="W8" s="9"/>
      <c r="X8" s="9"/>
      <c r="Y8" s="9"/>
      <c r="Z8" s="9"/>
      <c r="AA8" s="9"/>
      <c r="AB8" s="9"/>
    </row>
    <row r="9" spans="1:30" s="7" customFormat="1" ht="18.75" x14ac:dyDescent="0.2">
      <c r="A9" s="266" t="str">
        <f>'1. паспорт местоположение'!A9:C9</f>
        <v xml:space="preserve">Общество с ограниченной ответственностью "СИСТЕМА" </v>
      </c>
      <c r="B9" s="266"/>
      <c r="C9" s="266"/>
      <c r="D9" s="266"/>
      <c r="E9" s="266"/>
      <c r="F9" s="266"/>
      <c r="G9" s="266"/>
      <c r="H9" s="266"/>
      <c r="I9" s="266"/>
      <c r="J9" s="266"/>
      <c r="K9" s="266"/>
      <c r="L9" s="266"/>
      <c r="M9" s="266"/>
      <c r="N9" s="266"/>
      <c r="O9" s="266"/>
      <c r="P9" s="266"/>
      <c r="Q9" s="266"/>
      <c r="R9" s="9"/>
      <c r="S9" s="9"/>
      <c r="T9" s="9"/>
      <c r="U9" s="9"/>
      <c r="V9" s="9"/>
      <c r="W9" s="9"/>
      <c r="X9" s="9"/>
      <c r="Y9" s="9"/>
      <c r="Z9" s="9"/>
      <c r="AA9" s="9"/>
      <c r="AB9" s="9"/>
    </row>
    <row r="10" spans="1:30" s="7" customFormat="1" ht="18.75" x14ac:dyDescent="0.2">
      <c r="A10" s="252" t="s">
        <v>5</v>
      </c>
      <c r="B10" s="252"/>
      <c r="C10" s="252"/>
      <c r="D10" s="252"/>
      <c r="E10" s="252"/>
      <c r="F10" s="252"/>
      <c r="G10" s="252"/>
      <c r="H10" s="252"/>
      <c r="I10" s="252"/>
      <c r="J10" s="252"/>
      <c r="K10" s="252"/>
      <c r="L10" s="252"/>
      <c r="M10" s="252"/>
      <c r="N10" s="252"/>
      <c r="O10" s="252"/>
      <c r="P10" s="252"/>
      <c r="Q10" s="252"/>
      <c r="R10" s="9"/>
      <c r="S10" s="9"/>
      <c r="T10" s="9"/>
      <c r="U10" s="9"/>
      <c r="V10" s="9"/>
      <c r="W10" s="9"/>
      <c r="X10" s="9"/>
      <c r="Y10" s="9"/>
      <c r="Z10" s="9"/>
      <c r="AA10" s="9"/>
      <c r="AB10" s="9"/>
    </row>
    <row r="11" spans="1:30" s="7" customFormat="1" ht="18.75" x14ac:dyDescent="0.2">
      <c r="A11" s="256"/>
      <c r="B11" s="256"/>
      <c r="C11" s="256"/>
      <c r="D11" s="256"/>
      <c r="E11" s="256"/>
      <c r="F11" s="256"/>
      <c r="G11" s="256"/>
      <c r="H11" s="256"/>
      <c r="I11" s="256"/>
      <c r="J11" s="256"/>
      <c r="K11" s="256"/>
      <c r="L11" s="256"/>
      <c r="M11" s="256"/>
      <c r="N11" s="256"/>
      <c r="O11" s="256"/>
      <c r="P11" s="256"/>
      <c r="Q11" s="256"/>
      <c r="R11" s="9"/>
      <c r="S11" s="9"/>
      <c r="T11" s="9"/>
      <c r="U11" s="9"/>
      <c r="V11" s="9"/>
      <c r="W11" s="9"/>
      <c r="X11" s="9"/>
      <c r="Y11" s="9"/>
      <c r="Z11" s="9"/>
      <c r="AA11" s="9"/>
      <c r="AB11" s="9"/>
    </row>
    <row r="12" spans="1:30" s="7" customFormat="1" ht="18.75" x14ac:dyDescent="0.2">
      <c r="A12" s="267" t="str">
        <f>'1. паспорт местоположение'!A12:C12</f>
        <v>P_1.2.2.1_6</v>
      </c>
      <c r="B12" s="267"/>
      <c r="C12" s="267"/>
      <c r="D12" s="267"/>
      <c r="E12" s="267"/>
      <c r="F12" s="267"/>
      <c r="G12" s="267"/>
      <c r="H12" s="267"/>
      <c r="I12" s="267"/>
      <c r="J12" s="267"/>
      <c r="K12" s="267"/>
      <c r="L12" s="267"/>
      <c r="M12" s="267"/>
      <c r="N12" s="267"/>
      <c r="O12" s="267"/>
      <c r="P12" s="267"/>
      <c r="Q12" s="267"/>
      <c r="R12" s="9"/>
      <c r="S12" s="9"/>
      <c r="T12" s="9"/>
      <c r="U12" s="9"/>
      <c r="V12" s="9"/>
      <c r="W12" s="9"/>
      <c r="X12" s="9"/>
      <c r="Y12" s="9"/>
      <c r="Z12" s="9"/>
      <c r="AA12" s="9"/>
      <c r="AB12" s="9"/>
    </row>
    <row r="13" spans="1:30" s="7" customFormat="1" ht="18.75" x14ac:dyDescent="0.2">
      <c r="A13" s="252" t="s">
        <v>4</v>
      </c>
      <c r="B13" s="252"/>
      <c r="C13" s="252"/>
      <c r="D13" s="252"/>
      <c r="E13" s="252"/>
      <c r="F13" s="252"/>
      <c r="G13" s="252"/>
      <c r="H13" s="252"/>
      <c r="I13" s="252"/>
      <c r="J13" s="252"/>
      <c r="K13" s="252"/>
      <c r="L13" s="252"/>
      <c r="M13" s="252"/>
      <c r="N13" s="252"/>
      <c r="O13" s="252"/>
      <c r="P13" s="252"/>
      <c r="Q13" s="252"/>
      <c r="R13" s="9"/>
      <c r="S13" s="9"/>
      <c r="T13" s="9"/>
      <c r="U13" s="9"/>
      <c r="V13" s="9"/>
      <c r="W13" s="9"/>
      <c r="X13" s="9"/>
      <c r="Y13" s="9"/>
      <c r="Z13" s="9"/>
      <c r="AA13" s="9"/>
      <c r="AB13" s="9"/>
    </row>
    <row r="14" spans="1:30" s="7" customFormat="1" ht="15.75" customHeight="1" x14ac:dyDescent="0.2">
      <c r="A14" s="253"/>
      <c r="B14" s="253"/>
      <c r="C14" s="253"/>
      <c r="D14" s="253"/>
      <c r="E14" s="253"/>
      <c r="F14" s="253"/>
      <c r="G14" s="253"/>
      <c r="H14" s="253"/>
      <c r="I14" s="253"/>
      <c r="J14" s="253"/>
      <c r="K14" s="253"/>
      <c r="L14" s="253"/>
      <c r="M14" s="253"/>
      <c r="N14" s="253"/>
      <c r="O14" s="253"/>
      <c r="P14" s="253"/>
      <c r="Q14" s="253"/>
      <c r="R14" s="3"/>
      <c r="S14" s="3"/>
      <c r="T14" s="3"/>
      <c r="U14" s="3"/>
      <c r="V14" s="3"/>
      <c r="W14" s="3"/>
      <c r="X14" s="3"/>
      <c r="Y14" s="3"/>
      <c r="Z14" s="3"/>
      <c r="AA14" s="3"/>
      <c r="AB14" s="3"/>
    </row>
    <row r="15" spans="1:30" s="2" customFormat="1" ht="34.5" customHeight="1" x14ac:dyDescent="0.2">
      <c r="A15" s="266"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5" s="266"/>
      <c r="C15" s="266"/>
      <c r="D15" s="266"/>
      <c r="E15" s="266"/>
      <c r="F15" s="266"/>
      <c r="G15" s="266"/>
      <c r="H15" s="266"/>
      <c r="I15" s="266"/>
      <c r="J15" s="266"/>
      <c r="K15" s="266"/>
      <c r="L15" s="266"/>
      <c r="M15" s="266"/>
      <c r="N15" s="266"/>
      <c r="O15" s="266"/>
      <c r="P15" s="266"/>
      <c r="Q15" s="266"/>
      <c r="R15" s="6"/>
      <c r="S15" s="6"/>
      <c r="T15" s="6"/>
      <c r="U15" s="6"/>
      <c r="V15" s="6"/>
      <c r="W15" s="6"/>
      <c r="X15" s="6"/>
      <c r="Y15" s="6"/>
      <c r="Z15" s="6"/>
      <c r="AA15" s="6"/>
      <c r="AB15" s="6"/>
    </row>
    <row r="16" spans="1:30" s="2" customFormat="1" ht="15" customHeight="1" x14ac:dyDescent="0.2">
      <c r="A16" s="252" t="s">
        <v>3</v>
      </c>
      <c r="B16" s="252"/>
      <c r="C16" s="252"/>
      <c r="D16" s="252"/>
      <c r="E16" s="252"/>
      <c r="F16" s="252"/>
      <c r="G16" s="252"/>
      <c r="H16" s="252"/>
      <c r="I16" s="252"/>
      <c r="J16" s="252"/>
      <c r="K16" s="252"/>
      <c r="L16" s="252"/>
      <c r="M16" s="252"/>
      <c r="N16" s="252"/>
      <c r="O16" s="252"/>
      <c r="P16" s="252"/>
      <c r="Q16" s="252"/>
      <c r="R16" s="4"/>
      <c r="S16" s="4"/>
      <c r="T16" s="4"/>
      <c r="U16" s="4"/>
      <c r="V16" s="4"/>
      <c r="W16" s="4"/>
      <c r="X16" s="4"/>
      <c r="Y16" s="4"/>
      <c r="Z16" s="4"/>
      <c r="AA16" s="4"/>
      <c r="AB16" s="4"/>
    </row>
    <row r="17" spans="1:28" s="2" customFormat="1" ht="15" customHeight="1" x14ac:dyDescent="0.2">
      <c r="A17" s="253"/>
      <c r="B17" s="253"/>
      <c r="C17" s="253"/>
      <c r="D17" s="253"/>
      <c r="E17" s="253"/>
      <c r="F17" s="253"/>
      <c r="G17" s="253"/>
      <c r="H17" s="253"/>
      <c r="I17" s="253"/>
      <c r="J17" s="253"/>
      <c r="K17" s="253"/>
      <c r="L17" s="253"/>
      <c r="M17" s="253"/>
      <c r="N17" s="253"/>
      <c r="O17" s="253"/>
      <c r="P17" s="253"/>
      <c r="Q17" s="253"/>
      <c r="R17" s="3"/>
      <c r="S17" s="3"/>
      <c r="T17" s="3"/>
      <c r="U17" s="3"/>
      <c r="V17" s="3"/>
      <c r="W17" s="3"/>
      <c r="X17" s="3"/>
      <c r="Y17" s="3"/>
    </row>
    <row r="18" spans="1:28" s="2" customFormat="1" ht="91.5" customHeight="1" x14ac:dyDescent="0.2">
      <c r="A18" s="290" t="s">
        <v>448</v>
      </c>
      <c r="B18" s="290"/>
      <c r="C18" s="290"/>
      <c r="D18" s="290"/>
      <c r="E18" s="290"/>
      <c r="F18" s="290"/>
      <c r="G18" s="290"/>
      <c r="H18" s="290"/>
      <c r="I18" s="290"/>
      <c r="J18" s="290"/>
      <c r="K18" s="290"/>
      <c r="L18" s="290"/>
      <c r="M18" s="290"/>
      <c r="N18" s="290"/>
      <c r="O18" s="290"/>
      <c r="P18" s="290"/>
      <c r="Q18" s="290"/>
      <c r="R18" s="5"/>
      <c r="S18" s="5"/>
      <c r="T18" s="5"/>
      <c r="U18" s="5"/>
      <c r="V18" s="5"/>
      <c r="W18" s="5"/>
      <c r="X18" s="5"/>
      <c r="Y18" s="5"/>
      <c r="Z18" s="5"/>
      <c r="AA18" s="5"/>
      <c r="AB18" s="5"/>
    </row>
    <row r="19" spans="1:28" s="2" customFormat="1" ht="78" customHeight="1" x14ac:dyDescent="0.2">
      <c r="A19" s="259" t="s">
        <v>2</v>
      </c>
      <c r="B19" s="259" t="s">
        <v>82</v>
      </c>
      <c r="C19" s="259" t="s">
        <v>81</v>
      </c>
      <c r="D19" s="259" t="s">
        <v>73</v>
      </c>
      <c r="E19" s="291" t="s">
        <v>80</v>
      </c>
      <c r="F19" s="292"/>
      <c r="G19" s="292"/>
      <c r="H19" s="292"/>
      <c r="I19" s="293"/>
      <c r="J19" s="259" t="s">
        <v>79</v>
      </c>
      <c r="K19" s="259"/>
      <c r="L19" s="259"/>
      <c r="M19" s="259"/>
      <c r="N19" s="259"/>
      <c r="O19" s="259"/>
      <c r="P19" s="259"/>
      <c r="Q19" s="259"/>
      <c r="R19" s="3"/>
      <c r="S19" s="3"/>
      <c r="T19" s="3"/>
      <c r="U19" s="3"/>
      <c r="V19" s="3"/>
      <c r="W19" s="3"/>
      <c r="X19" s="3"/>
      <c r="Y19" s="3"/>
    </row>
    <row r="20" spans="1:28" s="2" customFormat="1" ht="51" customHeight="1" x14ac:dyDescent="0.2">
      <c r="A20" s="259"/>
      <c r="B20" s="259"/>
      <c r="C20" s="259"/>
      <c r="D20" s="259"/>
      <c r="E20" s="25" t="s">
        <v>78</v>
      </c>
      <c r="F20" s="25" t="s">
        <v>77</v>
      </c>
      <c r="G20" s="25" t="s">
        <v>76</v>
      </c>
      <c r="H20" s="25" t="s">
        <v>75</v>
      </c>
      <c r="I20" s="25" t="s">
        <v>74</v>
      </c>
      <c r="J20" s="25" t="s">
        <v>494</v>
      </c>
      <c r="K20" s="25" t="s">
        <v>495</v>
      </c>
      <c r="L20" s="25" t="s">
        <v>496</v>
      </c>
      <c r="M20" s="25" t="s">
        <v>497</v>
      </c>
      <c r="N20" s="25" t="s">
        <v>498</v>
      </c>
      <c r="O20" s="25" t="s">
        <v>499</v>
      </c>
      <c r="P20" s="25" t="s">
        <v>500</v>
      </c>
      <c r="Q20" s="25" t="s">
        <v>501</v>
      </c>
      <c r="R20" s="3"/>
      <c r="S20" s="3"/>
      <c r="T20" s="3"/>
      <c r="U20" s="3"/>
      <c r="V20" s="3"/>
      <c r="W20" s="3"/>
      <c r="X20" s="3"/>
      <c r="Y20" s="3"/>
    </row>
    <row r="21" spans="1:28"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23">
        <v>16</v>
      </c>
      <c r="Q21" s="22">
        <v>17</v>
      </c>
      <c r="R21" s="3"/>
      <c r="S21" s="3"/>
      <c r="T21" s="3"/>
      <c r="U21" s="3"/>
      <c r="V21" s="3"/>
      <c r="W21" s="3"/>
      <c r="X21" s="3"/>
      <c r="Y21" s="3"/>
    </row>
    <row r="22" spans="1:28" s="2" customFormat="1" ht="33" customHeight="1" x14ac:dyDescent="0.2">
      <c r="A22" s="209" t="s">
        <v>62</v>
      </c>
      <c r="B22" s="210" t="s">
        <v>543</v>
      </c>
      <c r="C22" s="211" t="s">
        <v>489</v>
      </c>
      <c r="D22" s="211" t="s">
        <v>489</v>
      </c>
      <c r="E22" s="211" t="s">
        <v>489</v>
      </c>
      <c r="F22" s="211" t="s">
        <v>489</v>
      </c>
      <c r="G22" s="211" t="s">
        <v>489</v>
      </c>
      <c r="H22" s="211" t="s">
        <v>489</v>
      </c>
      <c r="I22" s="211" t="s">
        <v>489</v>
      </c>
      <c r="J22" s="211" t="s">
        <v>489</v>
      </c>
      <c r="K22" s="211" t="s">
        <v>489</v>
      </c>
      <c r="L22" s="211" t="s">
        <v>489</v>
      </c>
      <c r="M22" s="211" t="s">
        <v>489</v>
      </c>
      <c r="N22" s="211" t="s">
        <v>489</v>
      </c>
      <c r="O22" s="211" t="s">
        <v>489</v>
      </c>
      <c r="P22" s="211" t="s">
        <v>489</v>
      </c>
      <c r="Q22" s="211" t="s">
        <v>489</v>
      </c>
      <c r="R22" s="3"/>
      <c r="S22" s="3"/>
      <c r="T22" s="3"/>
      <c r="U22" s="3"/>
      <c r="V22" s="3"/>
      <c r="W22" s="3"/>
    </row>
  </sheetData>
  <mergeCells count="19">
    <mergeCell ref="A15:Q15"/>
    <mergeCell ref="A16:Q16"/>
    <mergeCell ref="A17:Q17"/>
    <mergeCell ref="A18:Q18"/>
    <mergeCell ref="A12:Q12"/>
    <mergeCell ref="A13:Q13"/>
    <mergeCell ref="A5:Q5"/>
    <mergeCell ref="B19:B20"/>
    <mergeCell ref="E19:I19"/>
    <mergeCell ref="A19:A20"/>
    <mergeCell ref="C19:C20"/>
    <mergeCell ref="D19:D20"/>
    <mergeCell ref="J19:Q19"/>
    <mergeCell ref="A7:Q7"/>
    <mergeCell ref="A8:Q8"/>
    <mergeCell ref="A9:Q9"/>
    <mergeCell ref="A10:Q10"/>
    <mergeCell ref="A11:Q11"/>
    <mergeCell ref="A14:Q14"/>
  </mergeCells>
  <pageMargins left="0.70866141732283472" right="0.70866141732283472" top="0.74803149606299213" bottom="0.74803149606299213" header="0.31496062992125984" footer="0.31496062992125984"/>
  <pageSetup paperSize="8"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view="pageBreakPreview" zoomScale="60" zoomScaleNormal="85" workbookViewId="0"/>
  </sheetViews>
  <sheetFormatPr defaultRowHeight="15" x14ac:dyDescent="0.25"/>
  <cols>
    <col min="1" max="1" width="16.42578125" customWidth="1"/>
    <col min="2" max="16" width="20" customWidth="1"/>
    <col min="17" max="17" width="16.42578125" customWidth="1"/>
    <col min="18" max="18" width="14.28515625" customWidth="1"/>
    <col min="19" max="19" width="14" customWidth="1"/>
  </cols>
  <sheetData>
    <row r="1" spans="1:19" ht="15.75" x14ac:dyDescent="0.25">
      <c r="A1" s="164"/>
      <c r="B1" s="165"/>
      <c r="C1" s="165"/>
      <c r="D1" s="165"/>
      <c r="E1" s="165"/>
      <c r="F1" s="165"/>
      <c r="G1" s="165"/>
      <c r="H1" s="166" t="str">
        <f>'1. паспорт местоположение'!A12</f>
        <v>P_1.2.2.1_6</v>
      </c>
      <c r="I1" s="167"/>
      <c r="J1" s="168">
        <f>'3.3 паспорт описание'!C28</f>
        <v>2031</v>
      </c>
      <c r="K1" s="165">
        <v>250000</v>
      </c>
      <c r="L1" s="165">
        <v>4344</v>
      </c>
      <c r="M1" s="169">
        <f>'3.2 паспорт Техсостояние ЛЭП'!R25*1000</f>
        <v>70</v>
      </c>
      <c r="N1" s="166"/>
      <c r="O1" s="168"/>
      <c r="P1" s="168"/>
      <c r="Q1" s="168"/>
    </row>
    <row r="2" spans="1:19" ht="15.75" x14ac:dyDescent="0.25">
      <c r="A2" s="165"/>
      <c r="B2" s="170"/>
      <c r="C2" s="170"/>
      <c r="D2" s="170"/>
      <c r="E2" s="170"/>
      <c r="F2" s="170"/>
      <c r="G2" s="170"/>
      <c r="H2" s="170"/>
      <c r="I2" s="170"/>
      <c r="J2" s="170"/>
      <c r="K2" s="170"/>
      <c r="L2" s="170"/>
      <c r="M2" s="170"/>
      <c r="N2" s="170"/>
      <c r="O2" s="170"/>
      <c r="P2" s="170"/>
      <c r="Q2" s="170"/>
    </row>
    <row r="3" spans="1:19" ht="15.75" x14ac:dyDescent="0.25">
      <c r="A3" s="170"/>
      <c r="B3" s="212"/>
      <c r="C3" s="212"/>
      <c r="D3" s="212"/>
      <c r="E3" s="212" t="s">
        <v>521</v>
      </c>
      <c r="F3" s="212"/>
      <c r="G3" s="212"/>
      <c r="H3" s="212"/>
      <c r="I3" s="213"/>
      <c r="J3" s="212"/>
      <c r="K3" s="212"/>
      <c r="L3" s="212"/>
      <c r="M3" s="212"/>
      <c r="N3" s="213"/>
      <c r="O3" s="212"/>
      <c r="P3" s="212"/>
      <c r="Q3" s="212"/>
      <c r="R3" s="207"/>
      <c r="S3" s="207"/>
    </row>
    <row r="4" spans="1:19" ht="15.75" x14ac:dyDescent="0.25">
      <c r="A4" s="170"/>
      <c r="B4" s="212"/>
      <c r="C4" s="212"/>
      <c r="D4" s="212"/>
      <c r="E4" s="212"/>
      <c r="F4" s="212"/>
      <c r="G4" s="212"/>
      <c r="H4" s="212"/>
      <c r="I4" s="212"/>
      <c r="J4" s="212"/>
      <c r="K4" s="212"/>
      <c r="L4" s="212"/>
      <c r="M4" s="212"/>
      <c r="N4" s="212"/>
      <c r="O4" s="212"/>
      <c r="P4" s="212"/>
      <c r="Q4" s="212"/>
      <c r="R4" s="207"/>
      <c r="S4" s="207"/>
    </row>
    <row r="5" spans="1:19" ht="15.75" x14ac:dyDescent="0.25">
      <c r="A5" s="165" t="s">
        <v>526</v>
      </c>
      <c r="B5" s="213"/>
      <c r="C5" s="214"/>
      <c r="D5" s="214">
        <v>1.0429999999999999</v>
      </c>
      <c r="E5" s="214">
        <v>1.04</v>
      </c>
      <c r="F5" s="214">
        <v>1.04</v>
      </c>
      <c r="G5" s="214">
        <v>1.04</v>
      </c>
      <c r="H5" s="214">
        <v>1.04</v>
      </c>
      <c r="I5" s="214">
        <v>1.04</v>
      </c>
      <c r="J5" s="214">
        <v>1.04</v>
      </c>
      <c r="K5" s="214">
        <v>1.04</v>
      </c>
      <c r="L5" s="214">
        <v>1.04</v>
      </c>
      <c r="M5" s="214">
        <v>1.04</v>
      </c>
      <c r="N5" s="214">
        <v>1.04</v>
      </c>
      <c r="O5" s="214">
        <v>1.04</v>
      </c>
      <c r="P5" s="214">
        <v>1.04</v>
      </c>
      <c r="Q5" s="214">
        <v>1.04</v>
      </c>
      <c r="R5" s="214">
        <v>1.04</v>
      </c>
      <c r="S5" s="214">
        <v>1.04</v>
      </c>
    </row>
    <row r="6" spans="1:19" ht="15.75" x14ac:dyDescent="0.25">
      <c r="A6" s="171" t="s">
        <v>64</v>
      </c>
      <c r="B6" s="215" t="s">
        <v>522</v>
      </c>
      <c r="C6" s="216">
        <v>2025</v>
      </c>
      <c r="D6" s="216">
        <v>2026</v>
      </c>
      <c r="E6" s="216">
        <f t="shared" ref="E6:S6" si="0">D6+1</f>
        <v>2027</v>
      </c>
      <c r="F6" s="216">
        <f>E6+1</f>
        <v>2028</v>
      </c>
      <c r="G6" s="216">
        <f t="shared" si="0"/>
        <v>2029</v>
      </c>
      <c r="H6" s="216">
        <f>G6+1</f>
        <v>2030</v>
      </c>
      <c r="I6" s="216">
        <f t="shared" si="0"/>
        <v>2031</v>
      </c>
      <c r="J6" s="216">
        <f t="shared" si="0"/>
        <v>2032</v>
      </c>
      <c r="K6" s="216">
        <f t="shared" si="0"/>
        <v>2033</v>
      </c>
      <c r="L6" s="216">
        <f t="shared" si="0"/>
        <v>2034</v>
      </c>
      <c r="M6" s="216">
        <f t="shared" si="0"/>
        <v>2035</v>
      </c>
      <c r="N6" s="216">
        <f t="shared" si="0"/>
        <v>2036</v>
      </c>
      <c r="O6" s="216">
        <f t="shared" si="0"/>
        <v>2037</v>
      </c>
      <c r="P6" s="216">
        <f t="shared" si="0"/>
        <v>2038</v>
      </c>
      <c r="Q6" s="216">
        <f t="shared" si="0"/>
        <v>2039</v>
      </c>
      <c r="R6" s="216">
        <f t="shared" si="0"/>
        <v>2040</v>
      </c>
      <c r="S6" s="216">
        <f t="shared" si="0"/>
        <v>2041</v>
      </c>
    </row>
    <row r="7" spans="1:19" ht="15.75" x14ac:dyDescent="0.25">
      <c r="A7" s="171" t="s">
        <v>278</v>
      </c>
      <c r="B7" s="215" t="s">
        <v>523</v>
      </c>
      <c r="C7" s="217"/>
      <c r="D7" s="217"/>
      <c r="E7" s="217"/>
      <c r="F7" s="217"/>
      <c r="G7" s="217"/>
      <c r="H7" s="217"/>
      <c r="I7" s="217"/>
      <c r="J7" s="217">
        <f>J8*J9/$L$1*$M$1</f>
        <v>312080.65217336657</v>
      </c>
      <c r="K7" s="217">
        <f t="shared" ref="K7:M7" si="1">K8*K9/$L$1*$M$1</f>
        <v>340277.0722406116</v>
      </c>
      <c r="L7" s="217">
        <f t="shared" si="1"/>
        <v>370229.87686975877</v>
      </c>
      <c r="M7" s="217">
        <f t="shared" si="1"/>
        <v>402034.46255365288</v>
      </c>
      <c r="N7" s="217">
        <f t="shared" ref="N7:S7" si="2">N8*N9/$L$1*$M$1</f>
        <v>435791.04728926689</v>
      </c>
      <c r="O7" s="217">
        <f t="shared" si="2"/>
        <v>453466.25352273474</v>
      </c>
      <c r="P7" s="217">
        <f t="shared" si="2"/>
        <v>489987.11814645072</v>
      </c>
      <c r="Q7" s="217">
        <f t="shared" si="2"/>
        <v>508369.33262925729</v>
      </c>
      <c r="R7" s="217">
        <f t="shared" si="2"/>
        <v>677932.65838689869</v>
      </c>
      <c r="S7" s="217">
        <f t="shared" si="2"/>
        <v>791819.0652784917</v>
      </c>
    </row>
    <row r="8" spans="1:19" ht="15.75" x14ac:dyDescent="0.25">
      <c r="A8" s="172" t="s">
        <v>527</v>
      </c>
      <c r="B8" s="218" t="s">
        <v>524</v>
      </c>
      <c r="C8" s="219">
        <f>1131805.47/398.266/1000</f>
        <v>2.8418330211466705</v>
      </c>
      <c r="D8" s="219">
        <f t="shared" ref="D8:N8" si="3">C8*D5</f>
        <v>2.9640318410559772</v>
      </c>
      <c r="E8" s="219">
        <f t="shared" si="3"/>
        <v>3.0825931146982164</v>
      </c>
      <c r="F8" s="219">
        <f t="shared" si="3"/>
        <v>3.2058968392861451</v>
      </c>
      <c r="G8" s="219">
        <f t="shared" si="3"/>
        <v>3.3341327128575911</v>
      </c>
      <c r="H8" s="219">
        <f t="shared" si="3"/>
        <v>3.4674980213718949</v>
      </c>
      <c r="I8" s="219">
        <f t="shared" si="3"/>
        <v>3.6061979422267707</v>
      </c>
      <c r="J8" s="219">
        <f t="shared" si="3"/>
        <v>3.7504458599158417</v>
      </c>
      <c r="K8" s="219">
        <f t="shared" si="3"/>
        <v>3.9004636943124753</v>
      </c>
      <c r="L8" s="219">
        <f t="shared" si="3"/>
        <v>4.0564822420849742</v>
      </c>
      <c r="M8" s="219">
        <f t="shared" si="3"/>
        <v>4.218741531768373</v>
      </c>
      <c r="N8" s="219">
        <f t="shared" si="3"/>
        <v>4.3874911930391081</v>
      </c>
      <c r="O8" s="219">
        <f>M8*O5</f>
        <v>4.3874911930391081</v>
      </c>
      <c r="P8" s="219">
        <f>N8*P5</f>
        <v>4.5629908407606727</v>
      </c>
      <c r="Q8" s="219">
        <f>O8*Q5</f>
        <v>4.5629908407606727</v>
      </c>
      <c r="R8" s="219">
        <f>P8*R5</f>
        <v>4.7455104743911001</v>
      </c>
      <c r="S8" s="219">
        <f>Q8*S5</f>
        <v>4.7455104743911001</v>
      </c>
    </row>
    <row r="9" spans="1:19" ht="78.75" x14ac:dyDescent="0.25">
      <c r="A9" s="173" t="s">
        <v>528</v>
      </c>
      <c r="B9" s="215" t="s">
        <v>525</v>
      </c>
      <c r="C9" s="220"/>
      <c r="D9" s="220"/>
      <c r="E9" s="220"/>
      <c r="F9" s="220"/>
      <c r="G9" s="220"/>
      <c r="H9" s="220"/>
      <c r="I9" s="220"/>
      <c r="J9" s="220">
        <v>5163875</v>
      </c>
      <c r="K9" s="220">
        <f>J9+$K$1</f>
        <v>5413875</v>
      </c>
      <c r="L9" s="220">
        <f t="shared" ref="L9:Q9" si="4">K9+$K$1</f>
        <v>5663875</v>
      </c>
      <c r="M9" s="220">
        <f t="shared" si="4"/>
        <v>5913875</v>
      </c>
      <c r="N9" s="220">
        <f t="shared" si="4"/>
        <v>6163875</v>
      </c>
      <c r="O9" s="220">
        <f t="shared" si="4"/>
        <v>6413875</v>
      </c>
      <c r="P9" s="220">
        <f t="shared" si="4"/>
        <v>6663875</v>
      </c>
      <c r="Q9" s="220">
        <f t="shared" si="4"/>
        <v>6913875</v>
      </c>
      <c r="R9" s="220">
        <v>8865340</v>
      </c>
      <c r="S9" s="220">
        <v>10354635</v>
      </c>
    </row>
    <row r="10" spans="1:19" ht="15.75" x14ac:dyDescent="0.25">
      <c r="A10" s="174"/>
      <c r="B10" s="221"/>
      <c r="C10" s="214"/>
      <c r="D10" s="214"/>
      <c r="E10" s="214"/>
      <c r="F10" s="214"/>
      <c r="G10" s="214"/>
      <c r="H10" s="214"/>
      <c r="I10" s="214"/>
      <c r="J10" s="214"/>
      <c r="K10" s="214"/>
      <c r="L10" s="214"/>
      <c r="M10" s="214"/>
      <c r="N10" s="214"/>
      <c r="O10" s="214"/>
      <c r="P10" s="214"/>
      <c r="Q10" s="214"/>
      <c r="R10" s="207"/>
      <c r="S10" s="207"/>
    </row>
    <row r="11" spans="1:19" ht="15.75" x14ac:dyDescent="0.25">
      <c r="A11" s="171" t="s">
        <v>529</v>
      </c>
      <c r="B11" s="222">
        <v>15.204000000000001</v>
      </c>
      <c r="C11" s="223"/>
      <c r="D11" s="223"/>
      <c r="E11" s="224"/>
      <c r="F11" s="225"/>
      <c r="G11" s="225"/>
      <c r="H11" s="225"/>
      <c r="I11" s="225"/>
      <c r="J11" s="225"/>
      <c r="K11" s="225"/>
      <c r="L11" s="225"/>
      <c r="M11" s="225"/>
      <c r="N11" s="225"/>
      <c r="O11" s="225"/>
      <c r="P11" s="225"/>
      <c r="Q11" s="225"/>
      <c r="R11" s="225"/>
      <c r="S11" s="225"/>
    </row>
    <row r="12" spans="1:19" ht="15.75" x14ac:dyDescent="0.25">
      <c r="A12" s="171" t="s">
        <v>530</v>
      </c>
      <c r="B12" s="175">
        <f>203742.91/6275.9889*1000</f>
        <v>32463.873541905086</v>
      </c>
      <c r="C12" s="213"/>
      <c r="D12" s="223"/>
      <c r="E12" s="224"/>
      <c r="F12" s="225"/>
      <c r="G12" s="225"/>
      <c r="H12" s="225"/>
      <c r="I12" s="225"/>
      <c r="J12" s="225"/>
      <c r="K12" s="225"/>
      <c r="L12" s="225"/>
      <c r="M12" s="225"/>
      <c r="N12" s="225"/>
      <c r="O12" s="225"/>
      <c r="P12" s="225"/>
      <c r="Q12" s="225"/>
      <c r="R12" s="225"/>
      <c r="S12" s="225"/>
    </row>
    <row r="13" spans="1:19" ht="15.75" x14ac:dyDescent="0.25">
      <c r="A13" s="171" t="s">
        <v>531</v>
      </c>
      <c r="B13" s="225"/>
      <c r="C13" s="226"/>
      <c r="D13" s="226">
        <f>IF(C13&lt;0,C13*D5,IF(D7&gt;0,-$B$12*$B$11*PRODUCT($C$5:D5),))</f>
        <v>0</v>
      </c>
      <c r="E13" s="226">
        <f>IF(D13&lt;0,D13*E5,IF(E7&gt;0,-$B$12*$B$11*PRODUCT($C$5:E5),))/L1*M1</f>
        <v>0</v>
      </c>
      <c r="F13" s="226">
        <f>IF(E13&lt;0,E13*F5,IF(F7&gt;0,-$B$12*$B$11*PRODUCT($C$5:F5),))/L1*M1</f>
        <v>0</v>
      </c>
      <c r="G13" s="226">
        <f>IF(F13&lt;0,F13*G5,IF(G7&gt;0,-$B$12*$B$11*PRODUCT($C$5:G5),))/M1*N1</f>
        <v>0</v>
      </c>
      <c r="H13" s="226" t="s">
        <v>324</v>
      </c>
      <c r="I13" s="226" t="s">
        <v>324</v>
      </c>
      <c r="J13" s="226">
        <f>IF(I13&lt;0,I13*J5,IF(J7&gt;0,-$B$12*$B$11*PRODUCT($C$5:J5),))/L1*M1</f>
        <v>-10496.651213473053</v>
      </c>
      <c r="K13" s="226">
        <f>IF(J13&lt;0,J13*K5,IF(K7&gt;0,-$B$12*$B$11*PRODUCT($C$5:K5),))</f>
        <v>-10916.517262011976</v>
      </c>
      <c r="L13" s="226">
        <f>IF(K13&lt;0,K13*L5,IF(L7&gt;0,-$B$12*$B$11*PRODUCT($C$5:L5),))</f>
        <v>-11353.177952492455</v>
      </c>
      <c r="M13" s="226">
        <f>IF(L13&lt;0,L13*M5,IF(M7&gt;0,-$B$12*$B$11*PRODUCT($C$5:M5),))</f>
        <v>-11807.305070592154</v>
      </c>
      <c r="N13" s="226">
        <f>IF(M13&lt;0,M13*N5,IF(N7&gt;0,-$B$12*$B$11*PRODUCT($C$5:N5),))</f>
        <v>-12279.59727341584</v>
      </c>
      <c r="O13" s="226">
        <f>IF(N13&lt;0,N13*O5,IF(O7&gt;0,-$B$12*$B$11*PRODUCT($C$5:O5),))</f>
        <v>-12770.781164352475</v>
      </c>
      <c r="P13" s="226">
        <f>IF(O13&lt;0,O13*P5,IF(P7&gt;0,-$B$12*$B$11*PRODUCT($C$5:P5),))</f>
        <v>-13281.612410926575</v>
      </c>
      <c r="Q13" s="226">
        <f>IF(P13&lt;0,P13*Q5,IF(Q7&gt;0,-$B$12*$B$11*PRODUCT($C$5:Q5),))</f>
        <v>-13812.876907363638</v>
      </c>
      <c r="R13" s="226">
        <f>IF(Q13&lt;0,Q13*R5,IF(R7&gt;0,-$B$12*$B$11*PRODUCT($C$5:R5),))</f>
        <v>-14365.391983658184</v>
      </c>
      <c r="S13" s="226">
        <f>IF(R13&lt;0,R13*S5,IF(S7&gt;0,-$B$12*$B$11*PRODUCT($C$5:S5),))</f>
        <v>-14940.007663004513</v>
      </c>
    </row>
  </sheetData>
  <pageMargins left="0.7" right="0.7" top="0.75" bottom="0.75" header="0.3" footer="0.3"/>
  <pageSetup paperSize="9" scale="2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96"/>
  <sheetViews>
    <sheetView view="pageBreakPreview" zoomScale="85" zoomScaleSheetLayoutView="85" workbookViewId="0"/>
  </sheetViews>
  <sheetFormatPr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5" width="9.140625" style="84" hidden="1" customWidth="1"/>
    <col min="36" max="36" width="10.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16.5703125" style="84" customWidth="1"/>
    <col min="44" max="44" width="15.7109375" style="84" customWidth="1"/>
    <col min="45" max="45" width="16.5703125" style="84" customWidth="1"/>
    <col min="46" max="46" width="15.7109375" style="84" customWidth="1"/>
    <col min="47" max="47" width="16.5703125" style="84" customWidth="1"/>
    <col min="48" max="48" width="15.7109375" style="84" customWidth="1"/>
    <col min="49" max="49" width="14.140625" style="84" customWidth="1"/>
    <col min="50" max="52" width="13.5703125" style="84" customWidth="1"/>
    <col min="53" max="54" width="11.28515625" style="84" customWidth="1"/>
    <col min="55" max="16384" width="9.140625" style="84"/>
  </cols>
  <sheetData>
    <row r="1" spans="1:52" ht="18.75" x14ac:dyDescent="0.25">
      <c r="A1" s="13"/>
      <c r="B1" s="7"/>
      <c r="C1" s="7"/>
      <c r="D1" s="7"/>
      <c r="E1" s="7"/>
      <c r="F1" s="7"/>
      <c r="G1" s="7"/>
      <c r="H1" s="7"/>
      <c r="I1" s="7"/>
      <c r="J1" s="7"/>
      <c r="K1" s="24" t="s">
        <v>66</v>
      </c>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24" t="s">
        <v>66</v>
      </c>
      <c r="AY1" s="24"/>
      <c r="AZ1" s="24"/>
    </row>
    <row r="2" spans="1:52" ht="18.75" x14ac:dyDescent="0.3">
      <c r="A2" s="13"/>
      <c r="B2" s="7"/>
      <c r="C2" s="7"/>
      <c r="D2" s="7"/>
      <c r="E2" s="7"/>
      <c r="F2" s="7"/>
      <c r="G2" s="7"/>
      <c r="H2" s="7"/>
      <c r="I2" s="7"/>
      <c r="J2" s="7"/>
      <c r="K2" s="11" t="s">
        <v>7</v>
      </c>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11" t="s">
        <v>7</v>
      </c>
      <c r="AY2" s="11"/>
      <c r="AZ2" s="11"/>
    </row>
    <row r="3" spans="1:52" ht="18.75" x14ac:dyDescent="0.3">
      <c r="A3" s="12"/>
      <c r="B3" s="7"/>
      <c r="C3" s="7"/>
      <c r="D3" s="7"/>
      <c r="E3" s="7"/>
      <c r="F3" s="7"/>
      <c r="G3" s="7"/>
      <c r="H3" s="7"/>
      <c r="I3" s="7"/>
      <c r="J3" s="7"/>
      <c r="K3" s="11" t="s">
        <v>65</v>
      </c>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11" t="s">
        <v>312</v>
      </c>
      <c r="AY3" s="11"/>
      <c r="AZ3" s="11"/>
    </row>
    <row r="4" spans="1:52" ht="18.75" x14ac:dyDescent="0.3">
      <c r="A4" s="12"/>
      <c r="B4" s="7"/>
      <c r="C4" s="7"/>
      <c r="D4" s="7"/>
      <c r="E4" s="7"/>
      <c r="F4" s="7"/>
      <c r="G4" s="7"/>
      <c r="H4" s="7"/>
      <c r="I4" s="7"/>
      <c r="J4" s="7"/>
      <c r="K4" s="11"/>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row>
    <row r="5" spans="1:52" ht="15.75" x14ac:dyDescent="0.25">
      <c r="A5" s="258" t="str">
        <f>'1. паспорт местоположение'!A5:C5</f>
        <v>Год раскрытия информации: 2026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c r="AW5" s="258"/>
      <c r="AX5" s="258"/>
      <c r="AY5" s="128"/>
      <c r="AZ5" s="128"/>
    </row>
    <row r="6" spans="1:52" ht="18.75" x14ac:dyDescent="0.3">
      <c r="A6" s="12"/>
      <c r="B6" s="7"/>
      <c r="C6" s="7"/>
      <c r="D6" s="7"/>
      <c r="E6" s="7"/>
      <c r="F6" s="7"/>
      <c r="G6" s="7"/>
      <c r="H6" s="7"/>
      <c r="I6" s="7"/>
      <c r="J6" s="7"/>
      <c r="K6" s="11"/>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row>
    <row r="7" spans="1:52" ht="18.75" x14ac:dyDescent="0.25">
      <c r="A7" s="256" t="s">
        <v>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c r="AW7" s="256"/>
      <c r="AX7" s="256"/>
      <c r="AY7" s="10"/>
      <c r="AZ7" s="10"/>
    </row>
    <row r="8" spans="1:52" ht="18.75" x14ac:dyDescent="0.25">
      <c r="A8" s="10"/>
      <c r="B8" s="10"/>
      <c r="C8" s="10"/>
      <c r="D8" s="10"/>
      <c r="E8" s="10"/>
      <c r="F8" s="10"/>
      <c r="G8" s="10"/>
      <c r="H8" s="10"/>
      <c r="I8" s="10"/>
      <c r="J8" s="10"/>
      <c r="K8" s="10"/>
      <c r="L8" s="9"/>
      <c r="M8" s="9"/>
      <c r="N8" s="9"/>
      <c r="O8" s="9"/>
      <c r="P8" s="9"/>
      <c r="Q8" s="9"/>
      <c r="R8" s="9"/>
      <c r="S8" s="9"/>
      <c r="T8" s="9"/>
      <c r="U8" s="9"/>
      <c r="V8" s="9"/>
      <c r="W8" s="9"/>
      <c r="X8" s="9"/>
      <c r="Y8" s="9"/>
      <c r="Z8" s="7"/>
      <c r="AA8" s="7"/>
      <c r="AB8" s="7"/>
      <c r="AC8" s="7"/>
      <c r="AD8" s="7"/>
      <c r="AE8" s="7"/>
      <c r="AF8" s="7"/>
      <c r="AG8" s="7"/>
      <c r="AH8" s="7"/>
      <c r="AI8" s="7"/>
      <c r="AJ8" s="7"/>
      <c r="AK8" s="7"/>
      <c r="AL8" s="7"/>
      <c r="AM8" s="7"/>
      <c r="AN8" s="7"/>
      <c r="AO8" s="7"/>
      <c r="AP8" s="7"/>
      <c r="AQ8" s="7"/>
      <c r="AR8" s="7"/>
      <c r="AS8" s="7"/>
      <c r="AT8" s="7"/>
      <c r="AU8" s="7"/>
      <c r="AV8" s="7"/>
      <c r="AW8" s="7"/>
      <c r="AX8" s="7"/>
      <c r="AY8" s="7"/>
      <c r="AZ8" s="7"/>
    </row>
    <row r="9" spans="1:52" x14ac:dyDescent="0.25">
      <c r="A9" s="294" t="str">
        <f>'1. паспорт местоположение'!A9:C9</f>
        <v xml:space="preserve">Общество с ограниченной ответственностью "СИСТЕМА" </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c r="AS9" s="294"/>
      <c r="AT9" s="294"/>
      <c r="AU9" s="294"/>
      <c r="AV9" s="294"/>
      <c r="AW9" s="294"/>
      <c r="AX9" s="294"/>
      <c r="AY9" s="145"/>
      <c r="AZ9" s="145"/>
    </row>
    <row r="10" spans="1:52" ht="15.75" x14ac:dyDescent="0.25">
      <c r="A10" s="252" t="s">
        <v>5</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c r="AW10" s="252"/>
      <c r="AX10" s="252"/>
      <c r="AY10" s="137"/>
      <c r="AZ10" s="137"/>
    </row>
    <row r="11" spans="1:52" ht="18.75" x14ac:dyDescent="0.25">
      <c r="A11" s="10"/>
      <c r="B11" s="10"/>
      <c r="C11" s="10"/>
      <c r="D11" s="10"/>
      <c r="E11" s="10"/>
      <c r="F11" s="10"/>
      <c r="G11" s="10"/>
      <c r="H11" s="10"/>
      <c r="I11" s="10"/>
      <c r="J11" s="10"/>
      <c r="K11" s="10"/>
      <c r="L11" s="9"/>
      <c r="M11" s="9"/>
      <c r="N11" s="9"/>
      <c r="O11" s="9"/>
      <c r="P11" s="9"/>
      <c r="Q11" s="9"/>
      <c r="R11" s="9"/>
      <c r="S11" s="9"/>
      <c r="T11" s="9"/>
      <c r="U11" s="9"/>
      <c r="V11" s="9"/>
      <c r="W11" s="9"/>
      <c r="X11" s="9"/>
      <c r="Y11" s="9"/>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row>
    <row r="12" spans="1:52" x14ac:dyDescent="0.25">
      <c r="A12" s="294" t="str">
        <f>'1. паспорт местоположение'!A12:C12</f>
        <v>P_1.2.2.1_6</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c r="AP12" s="294"/>
      <c r="AQ12" s="294"/>
      <c r="AR12" s="294"/>
      <c r="AS12" s="294"/>
      <c r="AT12" s="294"/>
      <c r="AU12" s="294"/>
      <c r="AV12" s="294"/>
      <c r="AW12" s="294"/>
      <c r="AX12" s="294"/>
      <c r="AY12" s="145"/>
      <c r="AZ12" s="145"/>
    </row>
    <row r="13" spans="1:52" ht="15.75" x14ac:dyDescent="0.25">
      <c r="A13" s="252" t="s">
        <v>4</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c r="AW13" s="252"/>
      <c r="AX13" s="252"/>
      <c r="AY13" s="137"/>
      <c r="AZ13" s="137"/>
    </row>
    <row r="14" spans="1:52" ht="18.75" x14ac:dyDescent="0.25">
      <c r="A14" s="3"/>
      <c r="B14" s="3"/>
      <c r="C14" s="3"/>
      <c r="D14" s="3"/>
      <c r="E14" s="3"/>
      <c r="F14" s="3"/>
      <c r="G14" s="3"/>
      <c r="H14" s="3"/>
      <c r="I14" s="3"/>
      <c r="J14" s="3"/>
      <c r="K14" s="3"/>
      <c r="L14" s="3"/>
      <c r="M14" s="3"/>
      <c r="N14" s="3"/>
      <c r="O14" s="3"/>
      <c r="P14" s="3"/>
      <c r="Q14" s="3"/>
      <c r="R14" s="3"/>
      <c r="S14" s="3"/>
      <c r="T14" s="3"/>
      <c r="U14" s="3"/>
      <c r="V14" s="3"/>
      <c r="W14" s="3"/>
      <c r="X14" s="3"/>
      <c r="Y14" s="3"/>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row>
    <row r="15" spans="1:52" ht="33.75" customHeight="1" x14ac:dyDescent="0.25">
      <c r="A15" s="298" t="str">
        <f>'1. паспорт местоположение'!A15:C15</f>
        <v>Реконструкция 1КЛ 10 кВ АСБл-10 3х240 протяженностью 0,07 км, направлением от ПС-713 «Вернадская» с.2 яч.18 до РТП-27038 с.2 яч.13, в т.ч ГНБ 0,03 км, расположенных по адресу: г. Москва, улица Покрышкина, домовладение 8, ЖК "Академия люкс" (участок трассы в районе г.Москва, ул.Коштоянца, д.21А), (1 КЛ в 2031 г.)</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c r="AY15" s="146"/>
      <c r="AZ15" s="146"/>
    </row>
    <row r="16" spans="1:52" ht="15.75" x14ac:dyDescent="0.25">
      <c r="A16" s="252" t="s">
        <v>3</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c r="AW16" s="252"/>
      <c r="AX16" s="252"/>
      <c r="AY16" s="137"/>
      <c r="AZ16" s="137"/>
    </row>
    <row r="17" spans="1:52" ht="18.75" x14ac:dyDescent="0.25">
      <c r="A17" s="3"/>
      <c r="B17" s="3"/>
      <c r="C17" s="3"/>
      <c r="D17" s="3"/>
      <c r="E17" s="3"/>
      <c r="F17" s="3"/>
      <c r="G17" s="3"/>
      <c r="H17" s="3"/>
      <c r="I17" s="3"/>
      <c r="J17" s="3"/>
      <c r="K17" s="3"/>
      <c r="L17" s="3"/>
      <c r="M17" s="3"/>
      <c r="N17" s="3"/>
      <c r="O17" s="3"/>
      <c r="P17" s="3"/>
      <c r="Q17" s="3"/>
      <c r="R17" s="3"/>
      <c r="S17" s="3"/>
      <c r="T17" s="3"/>
      <c r="U17" s="3"/>
      <c r="V17" s="3"/>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row>
    <row r="18" spans="1:52" ht="18.75" x14ac:dyDescent="0.25">
      <c r="A18" s="268" t="s">
        <v>449</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c r="AX18" s="268"/>
      <c r="AY18" s="138"/>
      <c r="AZ18" s="138"/>
    </row>
    <row r="19" spans="1:52" ht="18.75" x14ac:dyDescent="0.25">
      <c r="AO19" s="94"/>
      <c r="AP19" s="94"/>
      <c r="AQ19" s="94"/>
      <c r="AR19" s="94"/>
      <c r="AS19" s="94"/>
      <c r="AT19" s="94"/>
      <c r="AU19" s="94"/>
      <c r="AV19" s="94"/>
      <c r="AW19" s="94"/>
      <c r="AX19" s="24"/>
      <c r="AY19" s="24"/>
      <c r="AZ19" s="24"/>
    </row>
    <row r="20" spans="1:52" ht="18.75" x14ac:dyDescent="0.3">
      <c r="AO20" s="94"/>
      <c r="AP20" s="94"/>
      <c r="AQ20" s="94"/>
      <c r="AR20" s="94"/>
      <c r="AS20" s="94"/>
      <c r="AT20" s="94"/>
      <c r="AU20" s="94"/>
      <c r="AV20" s="94"/>
      <c r="AW20" s="94"/>
      <c r="AX20" s="11"/>
      <c r="AY20" s="11"/>
      <c r="AZ20" s="11"/>
    </row>
    <row r="21" spans="1:52" ht="18.75" x14ac:dyDescent="0.3">
      <c r="AO21" s="94"/>
      <c r="AP21" s="94"/>
      <c r="AQ21" s="94"/>
      <c r="AR21" s="94"/>
      <c r="AS21" s="94"/>
      <c r="AT21" s="94"/>
      <c r="AU21" s="94"/>
      <c r="AV21" s="94"/>
      <c r="AW21" s="94"/>
      <c r="AX21" s="11"/>
      <c r="AY21" s="11"/>
      <c r="AZ21" s="11"/>
    </row>
    <row r="22" spans="1:52" ht="15.75" x14ac:dyDescent="0.25">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c r="AS22" s="252"/>
      <c r="AT22" s="252"/>
      <c r="AU22" s="252"/>
      <c r="AV22" s="252"/>
      <c r="AW22" s="252"/>
      <c r="AX22" s="252"/>
      <c r="AY22" s="137"/>
      <c r="AZ22" s="137"/>
    </row>
    <row r="23" spans="1:52" ht="15.7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row>
    <row r="24" spans="1:52" ht="15.75" thickBot="1" x14ac:dyDescent="0.3">
      <c r="A24" s="367" t="s">
        <v>311</v>
      </c>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t="s">
        <v>0</v>
      </c>
      <c r="AL24" s="367"/>
      <c r="AM24" s="85"/>
      <c r="AN24" s="85"/>
    </row>
    <row r="25" spans="1:52" x14ac:dyDescent="0.25">
      <c r="A25" s="317" t="s">
        <v>310</v>
      </c>
      <c r="B25" s="318"/>
      <c r="C25" s="318"/>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8"/>
      <c r="AK25" s="368">
        <f>'1. паспорт местоположение'!C49*1000000</f>
        <v>2772669.3257343364</v>
      </c>
      <c r="AL25" s="368"/>
      <c r="AM25" s="86"/>
      <c r="AN25" s="369" t="s">
        <v>309</v>
      </c>
      <c r="AO25" s="369"/>
      <c r="AP25" s="369"/>
      <c r="AQ25" s="147"/>
      <c r="AR25" s="147"/>
      <c r="AS25" s="147"/>
      <c r="AT25" s="147"/>
      <c r="AU25" s="147"/>
      <c r="AV25" s="147"/>
      <c r="AW25" s="299"/>
      <c r="AX25" s="299"/>
      <c r="AY25" s="86"/>
      <c r="AZ25" s="86"/>
    </row>
    <row r="26" spans="1:52" x14ac:dyDescent="0.25">
      <c r="A26" s="295" t="s">
        <v>308</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7"/>
      <c r="AL26" s="297"/>
      <c r="AM26" s="86"/>
      <c r="AN26" s="300" t="s">
        <v>307</v>
      </c>
      <c r="AO26" s="308"/>
      <c r="AP26" s="309"/>
      <c r="AQ26" s="227">
        <f>SUM(AQ89:BB89)</f>
        <v>7.7792584467480097</v>
      </c>
      <c r="AR26" s="143"/>
      <c r="AS26" s="143"/>
      <c r="AT26" s="143"/>
      <c r="AU26" s="143"/>
      <c r="AV26" s="143"/>
      <c r="AW26" s="300"/>
      <c r="AX26" s="301"/>
    </row>
    <row r="27" spans="1:52" x14ac:dyDescent="0.25">
      <c r="A27" s="295" t="s">
        <v>306</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7">
        <f>180/12</f>
        <v>15</v>
      </c>
      <c r="AL27" s="297"/>
      <c r="AM27" s="86"/>
      <c r="AN27" s="300" t="s">
        <v>305</v>
      </c>
      <c r="AO27" s="308"/>
      <c r="AP27" s="309"/>
      <c r="AQ27" s="227">
        <f>SUM(AR90:BB90)</f>
        <v>9.7294934231197665</v>
      </c>
      <c r="AR27" s="143"/>
      <c r="AS27" s="143"/>
      <c r="AT27" s="143"/>
      <c r="AU27" s="143"/>
      <c r="AV27" s="143"/>
      <c r="AW27" s="300"/>
      <c r="AX27" s="301"/>
    </row>
    <row r="28" spans="1:52" ht="15.75" thickBot="1" x14ac:dyDescent="0.3">
      <c r="A28" s="310" t="s">
        <v>304</v>
      </c>
      <c r="B28" s="311"/>
      <c r="C28" s="311"/>
      <c r="D28" s="311"/>
      <c r="E28" s="311"/>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2"/>
      <c r="AK28" s="319">
        <v>1</v>
      </c>
      <c r="AL28" s="319"/>
      <c r="AM28" s="86"/>
      <c r="AN28" s="364" t="s">
        <v>303</v>
      </c>
      <c r="AO28" s="365"/>
      <c r="AP28" s="366"/>
      <c r="AQ28" s="227">
        <f>BB87</f>
        <v>92904.99731792137</v>
      </c>
      <c r="AR28" s="144"/>
      <c r="AS28" s="144"/>
      <c r="AT28" s="144"/>
      <c r="AU28" s="144"/>
      <c r="AV28" s="144"/>
      <c r="AW28" s="300"/>
      <c r="AX28" s="301"/>
    </row>
    <row r="29" spans="1:52" x14ac:dyDescent="0.25">
      <c r="A29" s="303" t="s">
        <v>302</v>
      </c>
      <c r="B29" s="304"/>
      <c r="C29" s="304"/>
      <c r="D29" s="304"/>
      <c r="E29" s="304"/>
      <c r="F29" s="304"/>
      <c r="G29" s="304"/>
      <c r="H29" s="304"/>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5"/>
      <c r="AK29" s="306"/>
      <c r="AL29" s="306"/>
      <c r="AM29" s="86"/>
      <c r="AN29" s="297" t="s">
        <v>532</v>
      </c>
      <c r="AO29" s="307"/>
      <c r="AP29" s="307"/>
      <c r="AQ29" s="227" t="str">
        <f>IF(AQ28&gt;0,"да","нет")</f>
        <v>да</v>
      </c>
      <c r="AR29" s="148"/>
      <c r="AS29" s="148"/>
      <c r="AT29" s="148"/>
      <c r="AU29" s="148"/>
      <c r="AV29" s="148"/>
      <c r="AW29" s="300"/>
      <c r="AX29" s="302"/>
      <c r="AY29" s="149"/>
      <c r="AZ29" s="149"/>
    </row>
    <row r="30" spans="1:52" x14ac:dyDescent="0.25">
      <c r="A30" s="295" t="s">
        <v>301</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7"/>
      <c r="AL30" s="297"/>
      <c r="AM30" s="86"/>
    </row>
    <row r="31" spans="1:52" x14ac:dyDescent="0.25">
      <c r="A31" s="295" t="s">
        <v>300</v>
      </c>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7"/>
      <c r="AL31" s="297"/>
      <c r="AM31" s="86"/>
      <c r="AN31" s="86"/>
      <c r="AO31" s="149"/>
      <c r="AP31" s="149"/>
      <c r="AQ31" s="149"/>
      <c r="AR31" s="149"/>
      <c r="AS31" s="149"/>
      <c r="AT31" s="149"/>
      <c r="AU31" s="149"/>
      <c r="AV31" s="149"/>
      <c r="AW31" s="149"/>
      <c r="AX31" s="149"/>
      <c r="AY31" s="149"/>
      <c r="AZ31" s="149"/>
    </row>
    <row r="32" spans="1:52" x14ac:dyDescent="0.25">
      <c r="A32" s="295" t="s">
        <v>275</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7"/>
      <c r="AL32" s="297"/>
      <c r="AM32" s="86"/>
      <c r="AN32" s="86"/>
      <c r="AO32" s="86"/>
      <c r="AP32" s="86"/>
      <c r="AQ32" s="86"/>
      <c r="AR32" s="86"/>
      <c r="AS32" s="86"/>
      <c r="AT32" s="86"/>
      <c r="AU32" s="86"/>
      <c r="AV32" s="86"/>
      <c r="AW32" s="86"/>
      <c r="AX32" s="86"/>
      <c r="AY32" s="86"/>
      <c r="AZ32" s="86"/>
    </row>
    <row r="33" spans="1:54" x14ac:dyDescent="0.25">
      <c r="A33" s="295" t="s">
        <v>299</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313"/>
      <c r="AL33" s="313"/>
      <c r="AM33" s="86"/>
      <c r="AN33" s="86"/>
      <c r="AO33" s="86"/>
      <c r="AP33" s="86"/>
      <c r="AQ33" s="86"/>
      <c r="AR33" s="86"/>
      <c r="AS33" s="86"/>
      <c r="AT33" s="86"/>
      <c r="AU33" s="86"/>
      <c r="AV33" s="86"/>
      <c r="AW33" s="86"/>
      <c r="AX33" s="86"/>
      <c r="AY33" s="86"/>
      <c r="AZ33" s="86"/>
    </row>
    <row r="34" spans="1:54" x14ac:dyDescent="0.25">
      <c r="A34" s="295" t="s">
        <v>298</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7"/>
      <c r="AL34" s="297"/>
      <c r="AM34" s="86"/>
      <c r="AN34" s="86"/>
      <c r="AO34" s="86"/>
      <c r="AP34" s="86"/>
      <c r="AQ34" s="86"/>
      <c r="AR34" s="86"/>
      <c r="AS34" s="86"/>
      <c r="AT34" s="86"/>
      <c r="AU34" s="86"/>
      <c r="AV34" s="86"/>
      <c r="AW34" s="86"/>
      <c r="AX34" s="86"/>
      <c r="AY34" s="86"/>
      <c r="AZ34" s="86"/>
    </row>
    <row r="35" spans="1:54" x14ac:dyDescent="0.25">
      <c r="A35" s="295"/>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7"/>
      <c r="AL35" s="297"/>
      <c r="AM35" s="86"/>
      <c r="AN35" s="86"/>
      <c r="AO35" s="86"/>
      <c r="AP35" s="86"/>
      <c r="AQ35" s="86"/>
      <c r="AR35" s="86"/>
      <c r="AS35" s="86"/>
      <c r="AT35" s="86"/>
      <c r="AU35" s="86"/>
      <c r="AV35" s="86"/>
      <c r="AW35" s="86"/>
      <c r="AX35" s="86"/>
      <c r="AY35" s="86"/>
      <c r="AZ35" s="86"/>
    </row>
    <row r="36" spans="1:54" ht="15.75" thickBot="1" x14ac:dyDescent="0.3">
      <c r="A36" s="314" t="s">
        <v>266</v>
      </c>
      <c r="B36" s="315"/>
      <c r="C36" s="315"/>
      <c r="D36" s="315"/>
      <c r="E36" s="315"/>
      <c r="F36" s="315"/>
      <c r="G36" s="315"/>
      <c r="H36" s="315"/>
      <c r="I36" s="315"/>
      <c r="J36" s="315"/>
      <c r="K36" s="315"/>
      <c r="L36" s="315"/>
      <c r="M36" s="315"/>
      <c r="N36" s="315"/>
      <c r="O36" s="315"/>
      <c r="P36" s="315"/>
      <c r="Q36" s="315"/>
      <c r="R36" s="315"/>
      <c r="S36" s="315"/>
      <c r="T36" s="315"/>
      <c r="U36" s="315"/>
      <c r="V36" s="315"/>
      <c r="W36" s="315"/>
      <c r="X36" s="315"/>
      <c r="Y36" s="315"/>
      <c r="Z36" s="315"/>
      <c r="AA36" s="315"/>
      <c r="AB36" s="315"/>
      <c r="AC36" s="315"/>
      <c r="AD36" s="315"/>
      <c r="AE36" s="315"/>
      <c r="AF36" s="315"/>
      <c r="AG36" s="315"/>
      <c r="AH36" s="315"/>
      <c r="AI36" s="315"/>
      <c r="AJ36" s="315"/>
      <c r="AK36" s="316">
        <v>0.2</v>
      </c>
      <c r="AL36" s="316"/>
      <c r="AM36" s="86"/>
      <c r="AN36" s="86"/>
      <c r="AO36" s="86"/>
      <c r="AP36" s="86"/>
      <c r="AQ36" s="86"/>
      <c r="AR36" s="86"/>
      <c r="AS36" s="86"/>
      <c r="AT36" s="86"/>
      <c r="AU36" s="86"/>
      <c r="AV36" s="86"/>
      <c r="AW36" s="86"/>
      <c r="AX36" s="86"/>
      <c r="AY36" s="86"/>
      <c r="AZ36" s="86"/>
    </row>
    <row r="37" spans="1:54" x14ac:dyDescent="0.25">
      <c r="A37" s="317"/>
      <c r="B37" s="318"/>
      <c r="C37" s="318"/>
      <c r="D37" s="318"/>
      <c r="E37" s="318"/>
      <c r="F37" s="318"/>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c r="AK37" s="306"/>
      <c r="AL37" s="306"/>
      <c r="AM37" s="86"/>
      <c r="AN37" s="86"/>
      <c r="AO37" s="86"/>
      <c r="AP37" s="86"/>
      <c r="AQ37" s="86"/>
      <c r="AR37" s="86"/>
      <c r="AS37" s="86"/>
      <c r="AT37" s="86"/>
      <c r="AU37" s="86"/>
      <c r="AV37" s="86"/>
      <c r="AW37" s="86"/>
      <c r="AX37" s="86"/>
      <c r="AY37" s="86"/>
      <c r="AZ37" s="86"/>
    </row>
    <row r="38" spans="1:54" x14ac:dyDescent="0.25">
      <c r="A38" s="295" t="s">
        <v>297</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7"/>
      <c r="AL38" s="297"/>
      <c r="AM38" s="86"/>
      <c r="AN38" s="86"/>
      <c r="AO38" s="86"/>
      <c r="AP38" s="86"/>
      <c r="AQ38" s="86"/>
      <c r="AR38" s="86"/>
      <c r="AS38" s="86"/>
      <c r="AT38" s="86"/>
      <c r="AU38" s="86"/>
      <c r="AV38" s="86"/>
      <c r="AW38" s="86"/>
      <c r="AX38" s="86"/>
      <c r="AY38" s="86"/>
      <c r="AZ38" s="86"/>
    </row>
    <row r="39" spans="1:54" ht="15.75" thickBot="1" x14ac:dyDescent="0.3">
      <c r="A39" s="314" t="s">
        <v>296</v>
      </c>
      <c r="B39" s="315"/>
      <c r="C39" s="315"/>
      <c r="D39" s="315"/>
      <c r="E39" s="315"/>
      <c r="F39" s="315"/>
      <c r="G39" s="315"/>
      <c r="H39" s="315"/>
      <c r="I39" s="315"/>
      <c r="J39" s="315"/>
      <c r="K39" s="315"/>
      <c r="L39" s="315"/>
      <c r="M39" s="315"/>
      <c r="N39" s="315"/>
      <c r="O39" s="315"/>
      <c r="P39" s="315"/>
      <c r="Q39" s="315"/>
      <c r="R39" s="315"/>
      <c r="S39" s="315"/>
      <c r="T39" s="315"/>
      <c r="U39" s="315"/>
      <c r="V39" s="315"/>
      <c r="W39" s="315"/>
      <c r="X39" s="315"/>
      <c r="Y39" s="315"/>
      <c r="Z39" s="315"/>
      <c r="AA39" s="315"/>
      <c r="AB39" s="315"/>
      <c r="AC39" s="315"/>
      <c r="AD39" s="315"/>
      <c r="AE39" s="315"/>
      <c r="AF39" s="315"/>
      <c r="AG39" s="315"/>
      <c r="AH39" s="315"/>
      <c r="AI39" s="315"/>
      <c r="AJ39" s="315"/>
      <c r="AK39" s="319"/>
      <c r="AL39" s="319"/>
      <c r="AM39" s="86"/>
      <c r="AN39" s="86"/>
      <c r="AO39" s="86"/>
      <c r="AP39" s="86"/>
      <c r="AQ39" s="86"/>
      <c r="AR39" s="86"/>
      <c r="AS39" s="86"/>
      <c r="AT39" s="86"/>
      <c r="AU39" s="86"/>
      <c r="AV39" s="86"/>
      <c r="AW39" s="86"/>
      <c r="AX39" s="86"/>
      <c r="AY39" s="86"/>
      <c r="AZ39" s="86"/>
    </row>
    <row r="40" spans="1:54" x14ac:dyDescent="0.25">
      <c r="A40" s="317" t="s">
        <v>295</v>
      </c>
      <c r="B40" s="318"/>
      <c r="C40" s="318"/>
      <c r="D40" s="318"/>
      <c r="E40" s="318"/>
      <c r="F40" s="318"/>
      <c r="G40" s="318"/>
      <c r="H40" s="318"/>
      <c r="I40" s="318"/>
      <c r="J40" s="318"/>
      <c r="K40" s="318"/>
      <c r="L40" s="318"/>
      <c r="M40" s="318"/>
      <c r="N40" s="318"/>
      <c r="O40" s="318"/>
      <c r="P40" s="318"/>
      <c r="Q40" s="318"/>
      <c r="R40" s="318"/>
      <c r="S40" s="318"/>
      <c r="T40" s="318"/>
      <c r="U40" s="318"/>
      <c r="V40" s="318"/>
      <c r="W40" s="318"/>
      <c r="X40" s="318"/>
      <c r="Y40" s="318"/>
      <c r="Z40" s="318"/>
      <c r="AA40" s="318"/>
      <c r="AB40" s="318"/>
      <c r="AC40" s="318"/>
      <c r="AD40" s="318"/>
      <c r="AE40" s="318"/>
      <c r="AF40" s="318"/>
      <c r="AG40" s="318"/>
      <c r="AH40" s="318"/>
      <c r="AI40" s="318"/>
      <c r="AJ40" s="318"/>
      <c r="AK40" s="306"/>
      <c r="AL40" s="306"/>
      <c r="AM40" s="86"/>
      <c r="AN40" s="86"/>
      <c r="AO40" s="86"/>
      <c r="AP40" s="86"/>
      <c r="AQ40" s="86"/>
      <c r="AR40" s="86"/>
      <c r="AS40" s="86"/>
      <c r="AT40" s="86"/>
      <c r="AU40" s="86"/>
      <c r="AV40" s="86"/>
      <c r="AW40" s="86"/>
      <c r="AX40" s="86"/>
      <c r="AY40" s="86"/>
      <c r="AZ40" s="86"/>
    </row>
    <row r="41" spans="1:54" x14ac:dyDescent="0.25">
      <c r="A41" s="295" t="s">
        <v>294</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7"/>
      <c r="AL41" s="297"/>
      <c r="AM41" s="86"/>
      <c r="AN41" s="86"/>
      <c r="AO41" s="86"/>
      <c r="AP41" s="86"/>
      <c r="AQ41" s="86"/>
      <c r="AR41" s="86"/>
      <c r="AS41" s="86"/>
      <c r="AT41" s="86"/>
      <c r="AU41" s="86"/>
      <c r="AV41" s="86"/>
      <c r="AW41" s="86"/>
      <c r="AX41" s="86"/>
      <c r="AY41" s="86"/>
      <c r="AZ41" s="86"/>
    </row>
    <row r="42" spans="1:54" x14ac:dyDescent="0.25">
      <c r="A42" s="295" t="s">
        <v>293</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7"/>
      <c r="AL42" s="297"/>
      <c r="AM42" s="86"/>
      <c r="AN42" s="86"/>
      <c r="AO42" s="86"/>
      <c r="AP42" s="86"/>
      <c r="AQ42" s="86"/>
      <c r="AR42" s="86"/>
      <c r="AS42" s="86"/>
      <c r="AT42" s="86"/>
      <c r="AU42" s="86"/>
      <c r="AV42" s="86"/>
      <c r="AW42" s="86"/>
      <c r="AX42" s="86"/>
      <c r="AY42" s="86"/>
      <c r="AZ42" s="86"/>
    </row>
    <row r="43" spans="1:54" x14ac:dyDescent="0.25">
      <c r="A43" s="295" t="s">
        <v>292</v>
      </c>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7"/>
      <c r="AL43" s="297"/>
      <c r="AM43" s="86"/>
      <c r="AN43" s="86"/>
      <c r="AO43" s="86"/>
      <c r="AP43" s="86"/>
      <c r="AQ43" s="86"/>
      <c r="AR43" s="86"/>
      <c r="AS43" s="86"/>
      <c r="AT43" s="86"/>
      <c r="AU43" s="86"/>
      <c r="AV43" s="86"/>
      <c r="AW43" s="86"/>
      <c r="AX43" s="86"/>
      <c r="AY43" s="86"/>
      <c r="AZ43" s="86"/>
    </row>
    <row r="44" spans="1:54" x14ac:dyDescent="0.25">
      <c r="A44" s="295" t="s">
        <v>291</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7"/>
      <c r="AL44" s="297"/>
      <c r="AM44" s="86"/>
      <c r="AN44" s="86"/>
      <c r="AO44" s="86"/>
      <c r="AP44" s="86"/>
      <c r="AQ44" s="86"/>
      <c r="AR44" s="86"/>
      <c r="AS44" s="86"/>
      <c r="AT44" s="86"/>
      <c r="AU44" s="86"/>
      <c r="AV44" s="86"/>
      <c r="AW44" s="86"/>
      <c r="AX44" s="86"/>
      <c r="AY44" s="86"/>
      <c r="AZ44" s="86"/>
    </row>
    <row r="45" spans="1:54" x14ac:dyDescent="0.25">
      <c r="A45" s="295" t="s">
        <v>290</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7"/>
      <c r="AL45" s="297"/>
      <c r="AM45" s="86"/>
      <c r="AN45" s="86"/>
      <c r="AO45" s="86"/>
      <c r="AP45" s="86"/>
      <c r="AQ45" s="86"/>
      <c r="AR45" s="86"/>
      <c r="AS45" s="86"/>
      <c r="AT45" s="86"/>
      <c r="AU45" s="86"/>
      <c r="AV45" s="86"/>
      <c r="AW45" s="86"/>
      <c r="AX45" s="86"/>
      <c r="AY45" s="86"/>
      <c r="AZ45" s="86"/>
    </row>
    <row r="46" spans="1:54" ht="15.75" thickBot="1" x14ac:dyDescent="0.3">
      <c r="A46" s="320" t="s">
        <v>289</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c r="AL46" s="322"/>
      <c r="AM46" s="86"/>
      <c r="AN46" s="86"/>
      <c r="AO46" s="86"/>
      <c r="AP46" s="86"/>
      <c r="AQ46" s="86"/>
      <c r="AR46" s="86"/>
      <c r="AS46" s="86"/>
      <c r="AT46" s="86"/>
      <c r="AU46" s="86"/>
      <c r="AV46" s="86"/>
      <c r="AW46" s="86"/>
      <c r="AX46" s="86"/>
      <c r="AY46" s="86"/>
      <c r="AZ46" s="86"/>
    </row>
    <row r="47" spans="1:54" x14ac:dyDescent="0.25">
      <c r="A47" s="323" t="s">
        <v>288</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306">
        <v>2026</v>
      </c>
      <c r="AL47" s="306"/>
      <c r="AM47" s="306">
        <f>AK47+1</f>
        <v>2027</v>
      </c>
      <c r="AN47" s="306"/>
      <c r="AO47" s="141">
        <f>AM47+1</f>
        <v>2028</v>
      </c>
      <c r="AP47" s="141">
        <f>AO47+1</f>
        <v>2029</v>
      </c>
      <c r="AQ47" s="141">
        <f>AP47+1</f>
        <v>2030</v>
      </c>
      <c r="AR47" s="141">
        <f t="shared" ref="AR47:AW47" si="0">AQ47+1</f>
        <v>2031</v>
      </c>
      <c r="AS47" s="141">
        <f t="shared" si="0"/>
        <v>2032</v>
      </c>
      <c r="AT47" s="141">
        <f t="shared" si="0"/>
        <v>2033</v>
      </c>
      <c r="AU47" s="141">
        <f t="shared" si="0"/>
        <v>2034</v>
      </c>
      <c r="AV47" s="141">
        <f t="shared" si="0"/>
        <v>2035</v>
      </c>
      <c r="AW47" s="141">
        <f t="shared" si="0"/>
        <v>2036</v>
      </c>
      <c r="AX47" s="141">
        <f>AW47+1</f>
        <v>2037</v>
      </c>
      <c r="AY47" s="141">
        <f>AX47+1</f>
        <v>2038</v>
      </c>
      <c r="AZ47" s="141">
        <f>AY47+1</f>
        <v>2039</v>
      </c>
      <c r="BA47" s="141">
        <f>AZ47+1</f>
        <v>2040</v>
      </c>
      <c r="BB47" s="141">
        <f>BA47+1</f>
        <v>2041</v>
      </c>
    </row>
    <row r="48" spans="1:54" x14ac:dyDescent="0.25">
      <c r="A48" s="295" t="s">
        <v>287</v>
      </c>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326">
        <f>'[1]Расчет доходной части модели'!D5</f>
        <v>1.0429999999999999</v>
      </c>
      <c r="AL48" s="326"/>
      <c r="AM48" s="326">
        <f>'[1]Расчет доходной части модели'!F5</f>
        <v>1.04</v>
      </c>
      <c r="AN48" s="326"/>
      <c r="AO48" s="150">
        <f>'[1]Расчет доходной части модели'!F5</f>
        <v>1.04</v>
      </c>
      <c r="AP48" s="150">
        <f>'[1]Расчет доходной части модели'!G5</f>
        <v>1.04</v>
      </c>
      <c r="AQ48" s="150">
        <f>'Расчет доходной части модели'!H5</f>
        <v>1.04</v>
      </c>
      <c r="AR48" s="150">
        <f>'Расчет доходной части модели'!I5</f>
        <v>1.04</v>
      </c>
      <c r="AS48" s="150">
        <f>'Расчет доходной части модели'!J5</f>
        <v>1.04</v>
      </c>
      <c r="AT48" s="150">
        <f>'Расчет доходной части модели'!K5</f>
        <v>1.04</v>
      </c>
      <c r="AU48" s="150">
        <f>'Расчет доходной части модели'!L5</f>
        <v>1.04</v>
      </c>
      <c r="AV48" s="150">
        <f>'Расчет доходной части модели'!M5</f>
        <v>1.04</v>
      </c>
      <c r="AW48" s="150">
        <f>'Расчет доходной части модели'!N5</f>
        <v>1.04</v>
      </c>
      <c r="AX48" s="150">
        <f>'Расчет доходной части модели'!O5</f>
        <v>1.04</v>
      </c>
      <c r="AY48" s="150">
        <f>'Расчет доходной части модели'!P5</f>
        <v>1.04</v>
      </c>
      <c r="AZ48" s="150">
        <f>'Расчет доходной части модели'!Q5</f>
        <v>1.04</v>
      </c>
      <c r="BA48" s="150">
        <f>'Расчет доходной части модели'!R5</f>
        <v>1.04</v>
      </c>
      <c r="BB48" s="150">
        <f>'Расчет доходной части модели'!S5</f>
        <v>1.04</v>
      </c>
    </row>
    <row r="49" spans="1:54" ht="15.75" thickBot="1" x14ac:dyDescent="0.3">
      <c r="A49" s="295" t="s">
        <v>286</v>
      </c>
      <c r="B49" s="296"/>
      <c r="C49" s="296"/>
      <c r="D49" s="296"/>
      <c r="E49" s="296"/>
      <c r="F49" s="296"/>
      <c r="G49" s="296"/>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319" t="s">
        <v>324</v>
      </c>
      <c r="AL49" s="319"/>
      <c r="AM49" s="319" t="s">
        <v>324</v>
      </c>
      <c r="AN49" s="319"/>
      <c r="AO49" s="142" t="s">
        <v>324</v>
      </c>
      <c r="AP49" s="142" t="s">
        <v>324</v>
      </c>
      <c r="AQ49" s="142" t="s">
        <v>324</v>
      </c>
      <c r="AR49" s="142" t="s">
        <v>324</v>
      </c>
      <c r="AS49" s="142" t="s">
        <v>324</v>
      </c>
      <c r="AT49" s="142" t="s">
        <v>324</v>
      </c>
      <c r="AU49" s="142" t="s">
        <v>324</v>
      </c>
      <c r="AV49" s="142" t="s">
        <v>324</v>
      </c>
      <c r="AW49" s="142" t="s">
        <v>324</v>
      </c>
      <c r="AX49" s="142" t="s">
        <v>324</v>
      </c>
      <c r="AY49" s="142" t="s">
        <v>324</v>
      </c>
      <c r="AZ49" s="142" t="s">
        <v>324</v>
      </c>
      <c r="BA49" s="142" t="s">
        <v>324</v>
      </c>
      <c r="BB49" s="142" t="s">
        <v>324</v>
      </c>
    </row>
    <row r="50" spans="1:54" ht="15.75" thickBot="1" x14ac:dyDescent="0.3">
      <c r="A50" s="314" t="s">
        <v>285</v>
      </c>
      <c r="B50" s="315"/>
      <c r="C50" s="315"/>
      <c r="D50" s="315"/>
      <c r="E50" s="315"/>
      <c r="F50" s="315"/>
      <c r="G50" s="315"/>
      <c r="H50" s="315"/>
      <c r="I50" s="315"/>
      <c r="J50" s="315"/>
      <c r="K50" s="315"/>
      <c r="L50" s="315"/>
      <c r="M50" s="315"/>
      <c r="N50" s="315"/>
      <c r="O50" s="315"/>
      <c r="P50" s="315"/>
      <c r="Q50" s="315"/>
      <c r="R50" s="315"/>
      <c r="S50" s="315"/>
      <c r="T50" s="315"/>
      <c r="U50" s="315"/>
      <c r="V50" s="315"/>
      <c r="W50" s="315"/>
      <c r="X50" s="315"/>
      <c r="Y50" s="315"/>
      <c r="Z50" s="315"/>
      <c r="AA50" s="315"/>
      <c r="AB50" s="315"/>
      <c r="AC50" s="315"/>
      <c r="AD50" s="315"/>
      <c r="AE50" s="315"/>
      <c r="AF50" s="315"/>
      <c r="AG50" s="315"/>
      <c r="AH50" s="315"/>
      <c r="AI50" s="315"/>
      <c r="AJ50" s="315"/>
      <c r="AK50" s="319" t="s">
        <v>324</v>
      </c>
      <c r="AL50" s="319"/>
      <c r="AM50" s="327"/>
      <c r="AN50" s="319"/>
      <c r="AO50" s="151"/>
      <c r="AP50" s="151"/>
      <c r="AQ50" s="151">
        <f>'Расчет доходной части модели'!H7</f>
        <v>0</v>
      </c>
      <c r="AR50" s="151">
        <f>'Расчет доходной части модели'!I7</f>
        <v>0</v>
      </c>
      <c r="AS50" s="151">
        <f>'Расчет доходной части модели'!J7</f>
        <v>312080.65217336657</v>
      </c>
      <c r="AT50" s="151">
        <f>'Расчет доходной части модели'!K7</f>
        <v>340277.0722406116</v>
      </c>
      <c r="AU50" s="151">
        <f>'Расчет доходной части модели'!L7</f>
        <v>370229.87686975877</v>
      </c>
      <c r="AV50" s="151">
        <f>'Расчет доходной части модели'!M7</f>
        <v>402034.46255365288</v>
      </c>
      <c r="AW50" s="151">
        <f>'Расчет доходной части модели'!N7</f>
        <v>435791.04728926689</v>
      </c>
      <c r="AX50" s="151">
        <f>'Расчет доходной части модели'!O7</f>
        <v>453466.25352273474</v>
      </c>
      <c r="AY50" s="151">
        <f>'Расчет доходной части модели'!P7</f>
        <v>489987.11814645072</v>
      </c>
      <c r="AZ50" s="151">
        <f>'Расчет доходной части модели'!Q7</f>
        <v>508369.33262925729</v>
      </c>
      <c r="BA50" s="151">
        <f>'Расчет доходной части модели'!R7</f>
        <v>677932.65838689869</v>
      </c>
      <c r="BB50" s="151">
        <f>'Расчет доходной части модели'!S7</f>
        <v>791819.0652784917</v>
      </c>
    </row>
    <row r="51" spans="1:54" ht="15.75" thickBot="1" x14ac:dyDescent="0.3">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86"/>
      <c r="AN51" s="86"/>
      <c r="AO51" s="86"/>
      <c r="AP51" s="86"/>
      <c r="AQ51" s="86"/>
      <c r="AR51" s="86"/>
      <c r="AS51" s="86"/>
      <c r="AT51" s="86"/>
      <c r="AU51" s="86"/>
      <c r="AV51" s="86"/>
      <c r="AW51" s="86"/>
      <c r="AX51" s="86"/>
      <c r="AY51" s="86"/>
      <c r="AZ51" s="86"/>
      <c r="BA51" s="86"/>
      <c r="BB51" s="86"/>
    </row>
    <row r="52" spans="1:54" x14ac:dyDescent="0.25">
      <c r="A52" s="328" t="s">
        <v>284</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06">
        <f>AK47</f>
        <v>2026</v>
      </c>
      <c r="AL52" s="306"/>
      <c r="AM52" s="306">
        <f>AM47</f>
        <v>2027</v>
      </c>
      <c r="AN52" s="306"/>
      <c r="AO52" s="141">
        <f>AO47</f>
        <v>2028</v>
      </c>
      <c r="AP52" s="141">
        <f>AP47</f>
        <v>2029</v>
      </c>
      <c r="AQ52" s="141">
        <f t="shared" ref="AQ52:BA52" si="1">AQ47</f>
        <v>2030</v>
      </c>
      <c r="AR52" s="141">
        <f t="shared" si="1"/>
        <v>2031</v>
      </c>
      <c r="AS52" s="141">
        <f t="shared" si="1"/>
        <v>2032</v>
      </c>
      <c r="AT52" s="141">
        <f t="shared" si="1"/>
        <v>2033</v>
      </c>
      <c r="AU52" s="141">
        <f t="shared" si="1"/>
        <v>2034</v>
      </c>
      <c r="AV52" s="141">
        <f t="shared" si="1"/>
        <v>2035</v>
      </c>
      <c r="AW52" s="141">
        <f t="shared" si="1"/>
        <v>2036</v>
      </c>
      <c r="AX52" s="176">
        <f t="shared" si="1"/>
        <v>2037</v>
      </c>
      <c r="AY52" s="176">
        <f t="shared" si="1"/>
        <v>2038</v>
      </c>
      <c r="AZ52" s="176">
        <f t="shared" si="1"/>
        <v>2039</v>
      </c>
      <c r="BA52" s="176">
        <f t="shared" si="1"/>
        <v>2040</v>
      </c>
      <c r="BB52" s="176">
        <f t="shared" ref="BB52" si="2">BB47</f>
        <v>2041</v>
      </c>
    </row>
    <row r="53" spans="1:54" x14ac:dyDescent="0.25">
      <c r="A53" s="330" t="s">
        <v>283</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297" t="s">
        <v>324</v>
      </c>
      <c r="AL53" s="297"/>
      <c r="AM53" s="297" t="s">
        <v>324</v>
      </c>
      <c r="AN53" s="297"/>
      <c r="AO53" s="152" t="s">
        <v>324</v>
      </c>
      <c r="AP53" s="152" t="s">
        <v>324</v>
      </c>
      <c r="AQ53" s="152" t="s">
        <v>324</v>
      </c>
      <c r="AR53" s="152" t="s">
        <v>324</v>
      </c>
      <c r="AS53" s="152" t="s">
        <v>324</v>
      </c>
      <c r="AT53" s="152" t="s">
        <v>324</v>
      </c>
      <c r="AU53" s="152" t="s">
        <v>324</v>
      </c>
      <c r="AV53" s="152" t="s">
        <v>324</v>
      </c>
      <c r="AW53" s="152" t="s">
        <v>324</v>
      </c>
      <c r="AX53" s="152" t="s">
        <v>324</v>
      </c>
      <c r="AY53" s="152" t="s">
        <v>324</v>
      </c>
      <c r="AZ53" s="152" t="s">
        <v>324</v>
      </c>
      <c r="BA53" s="152" t="s">
        <v>324</v>
      </c>
      <c r="BB53" s="152" t="s">
        <v>324</v>
      </c>
    </row>
    <row r="54" spans="1:54" x14ac:dyDescent="0.25">
      <c r="A54" s="295" t="s">
        <v>282</v>
      </c>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7" t="s">
        <v>324</v>
      </c>
      <c r="AL54" s="297"/>
      <c r="AM54" s="297" t="s">
        <v>324</v>
      </c>
      <c r="AN54" s="297"/>
      <c r="AO54" s="152" t="s">
        <v>324</v>
      </c>
      <c r="AP54" s="152" t="s">
        <v>324</v>
      </c>
      <c r="AQ54" s="152" t="s">
        <v>324</v>
      </c>
      <c r="AR54" s="152" t="s">
        <v>324</v>
      </c>
      <c r="AS54" s="152" t="s">
        <v>324</v>
      </c>
      <c r="AT54" s="152" t="s">
        <v>324</v>
      </c>
      <c r="AU54" s="152" t="s">
        <v>324</v>
      </c>
      <c r="AV54" s="152" t="s">
        <v>324</v>
      </c>
      <c r="AW54" s="152" t="s">
        <v>324</v>
      </c>
      <c r="AX54" s="152" t="s">
        <v>324</v>
      </c>
      <c r="AY54" s="152" t="s">
        <v>324</v>
      </c>
      <c r="AZ54" s="152" t="s">
        <v>324</v>
      </c>
      <c r="BA54" s="152" t="s">
        <v>324</v>
      </c>
      <c r="BB54" s="152" t="s">
        <v>324</v>
      </c>
    </row>
    <row r="55" spans="1:54" x14ac:dyDescent="0.25">
      <c r="A55" s="295" t="s">
        <v>281</v>
      </c>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7" t="s">
        <v>324</v>
      </c>
      <c r="AL55" s="297"/>
      <c r="AM55" s="297" t="s">
        <v>324</v>
      </c>
      <c r="AN55" s="297"/>
      <c r="AO55" s="152" t="s">
        <v>324</v>
      </c>
      <c r="AP55" s="152" t="s">
        <v>324</v>
      </c>
      <c r="AQ55" s="152" t="s">
        <v>324</v>
      </c>
      <c r="AR55" s="152" t="s">
        <v>324</v>
      </c>
      <c r="AS55" s="152" t="s">
        <v>324</v>
      </c>
      <c r="AT55" s="152" t="s">
        <v>324</v>
      </c>
      <c r="AU55" s="152" t="s">
        <v>324</v>
      </c>
      <c r="AV55" s="152" t="s">
        <v>324</v>
      </c>
      <c r="AW55" s="152" t="s">
        <v>324</v>
      </c>
      <c r="AX55" s="152" t="s">
        <v>324</v>
      </c>
      <c r="AY55" s="152" t="s">
        <v>324</v>
      </c>
      <c r="AZ55" s="152" t="s">
        <v>324</v>
      </c>
      <c r="BA55" s="152" t="s">
        <v>324</v>
      </c>
      <c r="BB55" s="152" t="s">
        <v>324</v>
      </c>
    </row>
    <row r="56" spans="1:54" ht="15.75" thickBot="1" x14ac:dyDescent="0.3">
      <c r="A56" s="314" t="s">
        <v>280</v>
      </c>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5"/>
      <c r="AD56" s="315"/>
      <c r="AE56" s="315"/>
      <c r="AF56" s="315"/>
      <c r="AG56" s="315"/>
      <c r="AH56" s="315"/>
      <c r="AI56" s="315"/>
      <c r="AJ56" s="315"/>
      <c r="AK56" s="319" t="s">
        <v>324</v>
      </c>
      <c r="AL56" s="319"/>
      <c r="AM56" s="319" t="s">
        <v>324</v>
      </c>
      <c r="AN56" s="319"/>
      <c r="AO56" s="152" t="s">
        <v>324</v>
      </c>
      <c r="AP56" s="152" t="s">
        <v>324</v>
      </c>
      <c r="AQ56" s="152" t="s">
        <v>324</v>
      </c>
      <c r="AR56" s="152" t="s">
        <v>324</v>
      </c>
      <c r="AS56" s="152" t="s">
        <v>324</v>
      </c>
      <c r="AT56" s="152" t="s">
        <v>324</v>
      </c>
      <c r="AU56" s="152" t="s">
        <v>324</v>
      </c>
      <c r="AV56" s="152" t="s">
        <v>324</v>
      </c>
      <c r="AW56" s="152" t="s">
        <v>324</v>
      </c>
      <c r="AX56" s="152" t="s">
        <v>324</v>
      </c>
      <c r="AY56" s="152" t="s">
        <v>324</v>
      </c>
      <c r="AZ56" s="152" t="s">
        <v>324</v>
      </c>
      <c r="BA56" s="152" t="s">
        <v>324</v>
      </c>
      <c r="BB56" s="152" t="s">
        <v>324</v>
      </c>
    </row>
    <row r="57" spans="1:54" ht="15.75" thickBot="1"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6"/>
      <c r="AN57" s="86"/>
      <c r="AO57" s="86"/>
      <c r="AP57" s="86"/>
      <c r="AQ57" s="86"/>
      <c r="AR57" s="86"/>
      <c r="AS57" s="86"/>
      <c r="AT57" s="86"/>
      <c r="AU57" s="86"/>
      <c r="AV57" s="86"/>
      <c r="AW57" s="86"/>
      <c r="AX57" s="86"/>
      <c r="AY57" s="86"/>
      <c r="AZ57" s="86"/>
      <c r="BA57" s="86"/>
      <c r="BB57" s="86"/>
    </row>
    <row r="58" spans="1:54" x14ac:dyDescent="0.25">
      <c r="A58" s="328" t="s">
        <v>279</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06">
        <f>AK52</f>
        <v>2026</v>
      </c>
      <c r="AL58" s="306"/>
      <c r="AM58" s="306">
        <f>AM52</f>
        <v>2027</v>
      </c>
      <c r="AN58" s="306"/>
      <c r="AO58" s="141">
        <f>AO52</f>
        <v>2028</v>
      </c>
      <c r="AP58" s="141">
        <f>AP52</f>
        <v>2029</v>
      </c>
      <c r="AQ58" s="141">
        <f t="shared" ref="AQ58:BA58" si="3">AQ52</f>
        <v>2030</v>
      </c>
      <c r="AR58" s="141">
        <f t="shared" si="3"/>
        <v>2031</v>
      </c>
      <c r="AS58" s="141">
        <f t="shared" si="3"/>
        <v>2032</v>
      </c>
      <c r="AT58" s="141">
        <f t="shared" si="3"/>
        <v>2033</v>
      </c>
      <c r="AU58" s="141">
        <f t="shared" si="3"/>
        <v>2034</v>
      </c>
      <c r="AV58" s="141">
        <f t="shared" si="3"/>
        <v>2035</v>
      </c>
      <c r="AW58" s="141">
        <f t="shared" si="3"/>
        <v>2036</v>
      </c>
      <c r="AX58" s="141">
        <f t="shared" si="3"/>
        <v>2037</v>
      </c>
      <c r="AY58" s="141">
        <f t="shared" si="3"/>
        <v>2038</v>
      </c>
      <c r="AZ58" s="141">
        <f t="shared" si="3"/>
        <v>2039</v>
      </c>
      <c r="BA58" s="141">
        <f t="shared" si="3"/>
        <v>2040</v>
      </c>
      <c r="BB58" s="141">
        <f t="shared" ref="BB58" si="4">BB52</f>
        <v>2041</v>
      </c>
    </row>
    <row r="59" spans="1:54" x14ac:dyDescent="0.25">
      <c r="A59" s="332" t="s">
        <v>278</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t="s">
        <v>324</v>
      </c>
      <c r="AL59" s="334"/>
      <c r="AM59" s="335"/>
      <c r="AN59" s="334"/>
      <c r="AO59" s="153"/>
      <c r="AP59" s="153"/>
      <c r="AQ59" s="153">
        <f>AQ50</f>
        <v>0</v>
      </c>
      <c r="AR59" s="153">
        <f t="shared" ref="AR59:BA59" si="5">AR50</f>
        <v>0</v>
      </c>
      <c r="AS59" s="153">
        <f t="shared" si="5"/>
        <v>312080.65217336657</v>
      </c>
      <c r="AT59" s="153">
        <f t="shared" si="5"/>
        <v>340277.0722406116</v>
      </c>
      <c r="AU59" s="153">
        <f t="shared" si="5"/>
        <v>370229.87686975877</v>
      </c>
      <c r="AV59" s="153">
        <f t="shared" si="5"/>
        <v>402034.46255365288</v>
      </c>
      <c r="AW59" s="153">
        <f t="shared" si="5"/>
        <v>435791.04728926689</v>
      </c>
      <c r="AX59" s="153">
        <f t="shared" si="5"/>
        <v>453466.25352273474</v>
      </c>
      <c r="AY59" s="153">
        <f t="shared" si="5"/>
        <v>489987.11814645072</v>
      </c>
      <c r="AZ59" s="153">
        <f t="shared" si="5"/>
        <v>508369.33262925729</v>
      </c>
      <c r="BA59" s="153">
        <f t="shared" si="5"/>
        <v>677932.65838689869</v>
      </c>
      <c r="BB59" s="153">
        <f t="shared" ref="BB59" si="6">BB50</f>
        <v>791819.0652784917</v>
      </c>
    </row>
    <row r="60" spans="1:54" x14ac:dyDescent="0.25">
      <c r="A60" s="295" t="s">
        <v>277</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7"/>
      <c r="AL60" s="297"/>
      <c r="AM60" s="336"/>
      <c r="AN60" s="336"/>
      <c r="AO60" s="154"/>
      <c r="AP60" s="154"/>
      <c r="AQ60" s="154"/>
      <c r="AR60" s="154"/>
      <c r="AS60" s="154">
        <f>'Расчет доходной части модели'!J13</f>
        <v>-10496.651213473053</v>
      </c>
      <c r="AT60" s="154">
        <f>'Расчет доходной части модели'!K13</f>
        <v>-10916.517262011976</v>
      </c>
      <c r="AU60" s="154">
        <f>'Расчет доходной части модели'!L13</f>
        <v>-11353.177952492455</v>
      </c>
      <c r="AV60" s="154">
        <f>'Расчет доходной части модели'!M13</f>
        <v>-11807.305070592154</v>
      </c>
      <c r="AW60" s="154">
        <f>'Расчет доходной части модели'!N13</f>
        <v>-12279.59727341584</v>
      </c>
      <c r="AX60" s="154">
        <f>'Расчет доходной части модели'!O13</f>
        <v>-12770.781164352475</v>
      </c>
      <c r="AY60" s="154">
        <f>'Расчет доходной части модели'!P13</f>
        <v>-13281.612410926575</v>
      </c>
      <c r="AZ60" s="154">
        <f>'Расчет доходной части модели'!Q13</f>
        <v>-13812.876907363638</v>
      </c>
      <c r="BA60" s="154">
        <f>'Расчет доходной части модели'!R13</f>
        <v>-14365.391983658184</v>
      </c>
      <c r="BB60" s="154">
        <f>'Расчет доходной части модели'!S13</f>
        <v>-14940.007663004513</v>
      </c>
    </row>
    <row r="61" spans="1:54" x14ac:dyDescent="0.25">
      <c r="A61" s="295" t="s">
        <v>276</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7"/>
      <c r="AL61" s="297"/>
      <c r="AM61" s="297"/>
      <c r="AN61" s="297"/>
      <c r="AO61" s="142"/>
      <c r="AP61" s="142"/>
      <c r="AQ61" s="142"/>
      <c r="AR61" s="142"/>
      <c r="AS61" s="142"/>
      <c r="AT61" s="142"/>
      <c r="AU61" s="142"/>
      <c r="AV61" s="142"/>
      <c r="AW61" s="142"/>
      <c r="AX61" s="142"/>
      <c r="AY61" s="142"/>
      <c r="AZ61" s="142"/>
      <c r="BA61" s="142"/>
      <c r="BB61" s="142"/>
    </row>
    <row r="62" spans="1:54" x14ac:dyDescent="0.25">
      <c r="A62" s="295" t="s">
        <v>275</v>
      </c>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7"/>
      <c r="AL62" s="297"/>
      <c r="AM62" s="297"/>
      <c r="AN62" s="297"/>
      <c r="AO62" s="142"/>
      <c r="AP62" s="142"/>
      <c r="AQ62" s="142"/>
      <c r="AR62" s="142"/>
      <c r="AS62" s="142"/>
      <c r="AT62" s="142"/>
      <c r="AU62" s="142"/>
      <c r="AV62" s="142"/>
      <c r="AW62" s="142"/>
      <c r="AX62" s="142"/>
      <c r="AY62" s="142"/>
      <c r="AZ62" s="142"/>
      <c r="BA62" s="142"/>
      <c r="BB62" s="142"/>
    </row>
    <row r="63" spans="1:54" x14ac:dyDescent="0.25">
      <c r="A63" s="295"/>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97"/>
      <c r="AL63" s="297"/>
      <c r="AM63" s="297"/>
      <c r="AN63" s="297"/>
      <c r="AO63" s="142"/>
      <c r="AP63" s="142"/>
      <c r="AQ63" s="142"/>
      <c r="AR63" s="142"/>
      <c r="AS63" s="142"/>
      <c r="AT63" s="142"/>
      <c r="AU63" s="142"/>
      <c r="AV63" s="142"/>
      <c r="AW63" s="142"/>
      <c r="AX63" s="142"/>
      <c r="AY63" s="142"/>
      <c r="AZ63" s="142"/>
      <c r="BA63" s="142"/>
      <c r="BB63" s="142"/>
    </row>
    <row r="64" spans="1:54"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297"/>
      <c r="AL64" s="297"/>
      <c r="AM64" s="297"/>
      <c r="AN64" s="297"/>
      <c r="AO64" s="142"/>
      <c r="AP64" s="142"/>
      <c r="AQ64" s="142"/>
      <c r="AR64" s="142"/>
      <c r="AS64" s="142"/>
      <c r="AT64" s="142"/>
      <c r="AU64" s="142"/>
      <c r="AV64" s="142"/>
      <c r="AW64" s="142"/>
      <c r="AX64" s="142"/>
      <c r="AY64" s="142"/>
      <c r="AZ64" s="142"/>
      <c r="BA64" s="142"/>
      <c r="BB64" s="142"/>
    </row>
    <row r="65" spans="1:54" x14ac:dyDescent="0.25">
      <c r="A65" s="295" t="s">
        <v>274</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7"/>
      <c r="AL65" s="297"/>
      <c r="AM65" s="300"/>
      <c r="AN65" s="302"/>
      <c r="AO65" s="142"/>
      <c r="AP65" s="142"/>
      <c r="AQ65" s="142"/>
      <c r="AR65" s="142"/>
      <c r="AS65" s="142"/>
      <c r="AT65" s="142"/>
      <c r="AU65" s="142"/>
      <c r="AV65" s="142"/>
      <c r="AW65" s="142"/>
      <c r="AX65" s="142"/>
      <c r="AY65" s="142"/>
      <c r="AZ65" s="142"/>
      <c r="BA65" s="142"/>
      <c r="BB65" s="142"/>
    </row>
    <row r="66" spans="1:54" x14ac:dyDescent="0.25">
      <c r="A66" s="337" t="s">
        <v>273</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1">
        <f>AM59+AM60</f>
        <v>0</v>
      </c>
      <c r="AN66" s="341"/>
      <c r="AO66" s="155">
        <f>AO59+AO60</f>
        <v>0</v>
      </c>
      <c r="AP66" s="155">
        <f>AP59+AP60</f>
        <v>0</v>
      </c>
      <c r="AQ66" s="155">
        <f>AQ59+AQ60</f>
        <v>0</v>
      </c>
      <c r="AR66" s="155">
        <f t="shared" ref="AR66:AX66" si="7">AR59+AR60</f>
        <v>0</v>
      </c>
      <c r="AS66" s="155">
        <f t="shared" si="7"/>
        <v>301584.00095989351</v>
      </c>
      <c r="AT66" s="155">
        <f t="shared" si="7"/>
        <v>329360.5549785996</v>
      </c>
      <c r="AU66" s="155">
        <f t="shared" si="7"/>
        <v>358876.69891726633</v>
      </c>
      <c r="AV66" s="155">
        <f t="shared" si="7"/>
        <v>390227.15748306073</v>
      </c>
      <c r="AW66" s="155">
        <f t="shared" si="7"/>
        <v>423511.45001585106</v>
      </c>
      <c r="AX66" s="155">
        <f t="shared" si="7"/>
        <v>440695.47235838225</v>
      </c>
      <c r="AY66" s="155">
        <f>AY59+AY60</f>
        <v>476705.50573552417</v>
      </c>
      <c r="AZ66" s="155">
        <f>AZ59+AZ60</f>
        <v>494556.45572189364</v>
      </c>
      <c r="BA66" s="155">
        <f>BA59+BA60</f>
        <v>663567.2664032405</v>
      </c>
      <c r="BB66" s="155">
        <f>BB59+BB60</f>
        <v>776879.05761548714</v>
      </c>
    </row>
    <row r="67" spans="1:54" x14ac:dyDescent="0.25">
      <c r="A67" s="295" t="s">
        <v>268</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97"/>
      <c r="AL67" s="297"/>
      <c r="AM67" s="336"/>
      <c r="AN67" s="336"/>
      <c r="AO67" s="154"/>
      <c r="AP67" s="154"/>
      <c r="AQ67" s="154"/>
      <c r="AR67" s="154"/>
      <c r="AS67" s="154">
        <f>IF(AS58&lt;$AO$47,,-$AK$25/$AK$27)</f>
        <v>-184844.62171562243</v>
      </c>
      <c r="AT67" s="154">
        <f>IF(AT58&lt;$AO$47,,-$AK$25/$AK$27)</f>
        <v>-184844.62171562243</v>
      </c>
      <c r="AU67" s="154">
        <f>IF(AU58&lt;$AO$47,,-$AK$25/$AK$27)</f>
        <v>-184844.62171562243</v>
      </c>
      <c r="AV67" s="154">
        <f t="shared" ref="AV67:AX67" si="8">IF(AV58&lt;$AO$47,,-$AK$25/$AK$27)</f>
        <v>-184844.62171562243</v>
      </c>
      <c r="AW67" s="154">
        <f t="shared" si="8"/>
        <v>-184844.62171562243</v>
      </c>
      <c r="AX67" s="154">
        <f t="shared" si="8"/>
        <v>-184844.62171562243</v>
      </c>
      <c r="AY67" s="154">
        <f>IF(AY58&lt;$AO$47,,-$AK$25/$AK$27)</f>
        <v>-184844.62171562243</v>
      </c>
      <c r="AZ67" s="154">
        <f>IF(AZ58&lt;$AO$47,,-$AK$25/$AK$27)</f>
        <v>-184844.62171562243</v>
      </c>
      <c r="BA67" s="154">
        <f>IF(BA58&lt;$AO$47,,-$AK$25/$AK$27)</f>
        <v>-184844.62171562243</v>
      </c>
      <c r="BB67" s="154">
        <f>IF(BB58&lt;$AO$47,,-$AK$25/$AK$27)</f>
        <v>-184844.62171562243</v>
      </c>
    </row>
    <row r="68" spans="1:54" x14ac:dyDescent="0.25">
      <c r="A68" s="337" t="s">
        <v>269</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2">
        <f>AM66+AM67</f>
        <v>0</v>
      </c>
      <c r="AN68" s="340"/>
      <c r="AO68" s="155">
        <f>AO66+AO67</f>
        <v>0</v>
      </c>
      <c r="AP68" s="155">
        <f>AP66+AP67</f>
        <v>0</v>
      </c>
      <c r="AQ68" s="155">
        <f>AQ66+AQ67</f>
        <v>0</v>
      </c>
      <c r="AR68" s="155">
        <f t="shared" ref="AR68:BA68" si="9">AR66+AR67</f>
        <v>0</v>
      </c>
      <c r="AS68" s="155">
        <f t="shared" si="9"/>
        <v>116739.37924427108</v>
      </c>
      <c r="AT68" s="155">
        <f t="shared" si="9"/>
        <v>144515.93326297717</v>
      </c>
      <c r="AU68" s="155">
        <f t="shared" si="9"/>
        <v>174032.0772016439</v>
      </c>
      <c r="AV68" s="155">
        <f t="shared" si="9"/>
        <v>205382.5357674383</v>
      </c>
      <c r="AW68" s="155">
        <f t="shared" si="9"/>
        <v>238666.82830022863</v>
      </c>
      <c r="AX68" s="155">
        <f t="shared" si="9"/>
        <v>255850.85064275982</v>
      </c>
      <c r="AY68" s="155">
        <f t="shared" si="9"/>
        <v>291860.88401990174</v>
      </c>
      <c r="AZ68" s="155">
        <f t="shared" si="9"/>
        <v>309711.83400627121</v>
      </c>
      <c r="BA68" s="155">
        <f t="shared" si="9"/>
        <v>478722.64468761807</v>
      </c>
      <c r="BB68" s="155">
        <f t="shared" ref="BB68" si="10">BB66+BB67</f>
        <v>592034.43589986465</v>
      </c>
    </row>
    <row r="69" spans="1:54" x14ac:dyDescent="0.25">
      <c r="A69" s="295" t="s">
        <v>267</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7"/>
      <c r="AL69" s="297"/>
      <c r="AM69" s="297"/>
      <c r="AN69" s="297"/>
      <c r="AO69" s="142"/>
      <c r="AP69" s="142"/>
      <c r="AQ69" s="142"/>
      <c r="AR69" s="142"/>
      <c r="AS69" s="142"/>
      <c r="AT69" s="142"/>
      <c r="AU69" s="142"/>
      <c r="AV69" s="142"/>
      <c r="AW69" s="142"/>
      <c r="AX69" s="142"/>
      <c r="AY69" s="142"/>
      <c r="AZ69" s="142"/>
      <c r="BA69" s="142"/>
      <c r="BB69" s="142"/>
    </row>
    <row r="70" spans="1:54" x14ac:dyDescent="0.25">
      <c r="A70" s="343" t="s">
        <v>272</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0"/>
      <c r="AL70" s="340"/>
      <c r="AM70" s="342">
        <f>AM68</f>
        <v>0</v>
      </c>
      <c r="AN70" s="340"/>
      <c r="AO70" s="155">
        <f>AO68</f>
        <v>0</v>
      </c>
      <c r="AP70" s="155">
        <f>AP68</f>
        <v>0</v>
      </c>
      <c r="AQ70" s="155">
        <f t="shared" ref="AQ70:BA70" si="11">AQ68</f>
        <v>0</v>
      </c>
      <c r="AR70" s="155">
        <f t="shared" si="11"/>
        <v>0</v>
      </c>
      <c r="AS70" s="155">
        <f t="shared" si="11"/>
        <v>116739.37924427108</v>
      </c>
      <c r="AT70" s="155">
        <f t="shared" si="11"/>
        <v>144515.93326297717</v>
      </c>
      <c r="AU70" s="155">
        <f t="shared" si="11"/>
        <v>174032.0772016439</v>
      </c>
      <c r="AV70" s="155">
        <f t="shared" si="11"/>
        <v>205382.5357674383</v>
      </c>
      <c r="AW70" s="155">
        <f t="shared" si="11"/>
        <v>238666.82830022863</v>
      </c>
      <c r="AX70" s="155">
        <f t="shared" si="11"/>
        <v>255850.85064275982</v>
      </c>
      <c r="AY70" s="155">
        <f t="shared" si="11"/>
        <v>291860.88401990174</v>
      </c>
      <c r="AZ70" s="155">
        <f t="shared" si="11"/>
        <v>309711.83400627121</v>
      </c>
      <c r="BA70" s="155">
        <f t="shared" si="11"/>
        <v>478722.64468761807</v>
      </c>
      <c r="BB70" s="155">
        <f t="shared" ref="BB70" si="12">BB68</f>
        <v>592034.43589986465</v>
      </c>
    </row>
    <row r="71" spans="1:54" x14ac:dyDescent="0.25">
      <c r="A71" s="295" t="s">
        <v>266</v>
      </c>
      <c r="B71" s="296"/>
      <c r="C71" s="296"/>
      <c r="D71" s="296"/>
      <c r="E71" s="296"/>
      <c r="F71" s="296"/>
      <c r="G71" s="296"/>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296"/>
      <c r="AF71" s="296"/>
      <c r="AG71" s="296"/>
      <c r="AH71" s="296"/>
      <c r="AI71" s="296"/>
      <c r="AJ71" s="296"/>
      <c r="AK71" s="297"/>
      <c r="AL71" s="297"/>
      <c r="AM71" s="336">
        <f>-AM70*$AK$36</f>
        <v>0</v>
      </c>
      <c r="AN71" s="336"/>
      <c r="AO71" s="154">
        <f>-AO70*$AK$36</f>
        <v>0</v>
      </c>
      <c r="AP71" s="154">
        <f>-AP70*$AK$36</f>
        <v>0</v>
      </c>
      <c r="AQ71" s="154">
        <f t="shared" ref="AQ71:BA71" si="13">-AQ70*$AK$36</f>
        <v>0</v>
      </c>
      <c r="AR71" s="154">
        <f t="shared" si="13"/>
        <v>0</v>
      </c>
      <c r="AS71" s="154">
        <f t="shared" si="13"/>
        <v>-23347.875848854219</v>
      </c>
      <c r="AT71" s="154">
        <f t="shared" si="13"/>
        <v>-28903.186652595436</v>
      </c>
      <c r="AU71" s="154">
        <f t="shared" si="13"/>
        <v>-34806.415440328783</v>
      </c>
      <c r="AV71" s="154">
        <f t="shared" si="13"/>
        <v>-41076.507153487662</v>
      </c>
      <c r="AW71" s="154">
        <f t="shared" si="13"/>
        <v>-47733.365660045733</v>
      </c>
      <c r="AX71" s="154">
        <f t="shared" si="13"/>
        <v>-51170.170128551967</v>
      </c>
      <c r="AY71" s="154">
        <f t="shared" si="13"/>
        <v>-58372.17680398035</v>
      </c>
      <c r="AZ71" s="154">
        <f t="shared" si="13"/>
        <v>-61942.366801254248</v>
      </c>
      <c r="BA71" s="154">
        <f t="shared" si="13"/>
        <v>-95744.528937523617</v>
      </c>
      <c r="BB71" s="154">
        <f t="shared" ref="BB71" si="14">-BB70*$AK$36</f>
        <v>-118406.88717997294</v>
      </c>
    </row>
    <row r="72" spans="1:54" ht="15.75" thickBot="1" x14ac:dyDescent="0.3">
      <c r="A72" s="345" t="s">
        <v>271</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9">
        <f>AM70+AM71</f>
        <v>0</v>
      </c>
      <c r="AN72" s="348"/>
      <c r="AO72" s="156">
        <f>AO70+AO71</f>
        <v>0</v>
      </c>
      <c r="AP72" s="156">
        <f>AP70+AP71</f>
        <v>0</v>
      </c>
      <c r="AQ72" s="156">
        <f t="shared" ref="AQ72:BA72" si="15">AQ70+AQ71</f>
        <v>0</v>
      </c>
      <c r="AR72" s="156">
        <f t="shared" si="15"/>
        <v>0</v>
      </c>
      <c r="AS72" s="156">
        <f t="shared" si="15"/>
        <v>93391.503395416861</v>
      </c>
      <c r="AT72" s="156">
        <f t="shared" si="15"/>
        <v>115612.74661038173</v>
      </c>
      <c r="AU72" s="156">
        <f t="shared" si="15"/>
        <v>139225.66176131513</v>
      </c>
      <c r="AV72" s="156">
        <f t="shared" si="15"/>
        <v>164306.02861395065</v>
      </c>
      <c r="AW72" s="156">
        <f t="shared" si="15"/>
        <v>190933.4626401829</v>
      </c>
      <c r="AX72" s="156">
        <f t="shared" si="15"/>
        <v>204680.68051420787</v>
      </c>
      <c r="AY72" s="156">
        <f t="shared" si="15"/>
        <v>233488.7072159214</v>
      </c>
      <c r="AZ72" s="156">
        <f t="shared" si="15"/>
        <v>247769.46720501696</v>
      </c>
      <c r="BA72" s="156">
        <f t="shared" si="15"/>
        <v>382978.11575009447</v>
      </c>
      <c r="BB72" s="156">
        <f t="shared" ref="BB72" si="16">BB70+BB71</f>
        <v>473627.5487198917</v>
      </c>
    </row>
    <row r="73" spans="1:54" ht="15.75" thickBot="1"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6"/>
      <c r="AN73" s="86"/>
      <c r="AO73" s="86"/>
      <c r="AP73" s="86"/>
      <c r="AQ73" s="86"/>
      <c r="AR73" s="86"/>
      <c r="AS73" s="86"/>
      <c r="AT73" s="86"/>
      <c r="AU73" s="86"/>
      <c r="AV73" s="86"/>
      <c r="AW73" s="86"/>
      <c r="AX73" s="86"/>
      <c r="AY73" s="86"/>
      <c r="AZ73" s="86"/>
      <c r="BA73" s="86"/>
      <c r="BB73" s="86"/>
    </row>
    <row r="74" spans="1:54" x14ac:dyDescent="0.25">
      <c r="A74" s="328" t="s">
        <v>270</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06">
        <f>AK58</f>
        <v>2026</v>
      </c>
      <c r="AL74" s="306"/>
      <c r="AM74" s="306">
        <f>AM58</f>
        <v>2027</v>
      </c>
      <c r="AN74" s="306"/>
      <c r="AO74" s="141">
        <f>AO58</f>
        <v>2028</v>
      </c>
      <c r="AP74" s="141">
        <f>AP58</f>
        <v>2029</v>
      </c>
      <c r="AQ74" s="141">
        <f t="shared" ref="AQ74:BA74" si="17">AQ58</f>
        <v>2030</v>
      </c>
      <c r="AR74" s="141">
        <f t="shared" si="17"/>
        <v>2031</v>
      </c>
      <c r="AS74" s="141">
        <f t="shared" si="17"/>
        <v>2032</v>
      </c>
      <c r="AT74" s="141">
        <f t="shared" si="17"/>
        <v>2033</v>
      </c>
      <c r="AU74" s="141">
        <f t="shared" si="17"/>
        <v>2034</v>
      </c>
      <c r="AV74" s="141">
        <f t="shared" si="17"/>
        <v>2035</v>
      </c>
      <c r="AW74" s="141">
        <f t="shared" si="17"/>
        <v>2036</v>
      </c>
      <c r="AX74" s="141">
        <f t="shared" si="17"/>
        <v>2037</v>
      </c>
      <c r="AY74" s="141">
        <f t="shared" si="17"/>
        <v>2038</v>
      </c>
      <c r="AZ74" s="141">
        <f t="shared" si="17"/>
        <v>2039</v>
      </c>
      <c r="BA74" s="141">
        <f t="shared" si="17"/>
        <v>2040</v>
      </c>
      <c r="BB74" s="141">
        <f t="shared" ref="BB74" si="18">BB58</f>
        <v>2041</v>
      </c>
    </row>
    <row r="75" spans="1:54" x14ac:dyDescent="0.25">
      <c r="A75" s="337" t="s">
        <v>269</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50">
        <f>AM68</f>
        <v>0</v>
      </c>
      <c r="AN75" s="351"/>
      <c r="AO75" s="157">
        <f>AO68</f>
        <v>0</v>
      </c>
      <c r="AP75" s="157">
        <f t="shared" ref="AP75:BA75" si="19">AP68</f>
        <v>0</v>
      </c>
      <c r="AQ75" s="157">
        <f t="shared" si="19"/>
        <v>0</v>
      </c>
      <c r="AR75" s="157">
        <f t="shared" si="19"/>
        <v>0</v>
      </c>
      <c r="AS75" s="157">
        <f t="shared" si="19"/>
        <v>116739.37924427108</v>
      </c>
      <c r="AT75" s="157">
        <f t="shared" si="19"/>
        <v>144515.93326297717</v>
      </c>
      <c r="AU75" s="157">
        <f t="shared" si="19"/>
        <v>174032.0772016439</v>
      </c>
      <c r="AV75" s="157">
        <f t="shared" si="19"/>
        <v>205382.5357674383</v>
      </c>
      <c r="AW75" s="157">
        <f t="shared" si="19"/>
        <v>238666.82830022863</v>
      </c>
      <c r="AX75" s="157">
        <f t="shared" si="19"/>
        <v>255850.85064275982</v>
      </c>
      <c r="AY75" s="157">
        <f t="shared" si="19"/>
        <v>291860.88401990174</v>
      </c>
      <c r="AZ75" s="157">
        <f t="shared" si="19"/>
        <v>309711.83400627121</v>
      </c>
      <c r="BA75" s="157">
        <f t="shared" si="19"/>
        <v>478722.64468761807</v>
      </c>
      <c r="BB75" s="157">
        <f t="shared" ref="BB75" si="20">BB68</f>
        <v>592034.43589986465</v>
      </c>
    </row>
    <row r="76" spans="1:54" x14ac:dyDescent="0.25">
      <c r="A76" s="295" t="s">
        <v>268</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7"/>
      <c r="AL76" s="297"/>
      <c r="AM76" s="352">
        <f>-AM67</f>
        <v>0</v>
      </c>
      <c r="AN76" s="353"/>
      <c r="AO76" s="158">
        <f>-AO67</f>
        <v>0</v>
      </c>
      <c r="AP76" s="158">
        <f>-AP67</f>
        <v>0</v>
      </c>
      <c r="AQ76" s="158">
        <f t="shared" ref="AQ76:BA76" si="21">-AQ67</f>
        <v>0</v>
      </c>
      <c r="AR76" s="158">
        <f t="shared" si="21"/>
        <v>0</v>
      </c>
      <c r="AS76" s="158">
        <f t="shared" si="21"/>
        <v>184844.62171562243</v>
      </c>
      <c r="AT76" s="158">
        <f t="shared" si="21"/>
        <v>184844.62171562243</v>
      </c>
      <c r="AU76" s="158">
        <f t="shared" si="21"/>
        <v>184844.62171562243</v>
      </c>
      <c r="AV76" s="158">
        <f t="shared" si="21"/>
        <v>184844.62171562243</v>
      </c>
      <c r="AW76" s="158">
        <f t="shared" si="21"/>
        <v>184844.62171562243</v>
      </c>
      <c r="AX76" s="158">
        <f t="shared" si="21"/>
        <v>184844.62171562243</v>
      </c>
      <c r="AY76" s="158">
        <f t="shared" si="21"/>
        <v>184844.62171562243</v>
      </c>
      <c r="AZ76" s="158">
        <f t="shared" si="21"/>
        <v>184844.62171562243</v>
      </c>
      <c r="BA76" s="158">
        <f t="shared" si="21"/>
        <v>184844.62171562243</v>
      </c>
      <c r="BB76" s="158">
        <f t="shared" ref="BB76" si="22">-BB67</f>
        <v>184844.62171562243</v>
      </c>
    </row>
    <row r="77" spans="1:54" x14ac:dyDescent="0.25">
      <c r="A77" s="295" t="s">
        <v>267</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7"/>
      <c r="AL77" s="297"/>
      <c r="AM77" s="352"/>
      <c r="AN77" s="353"/>
      <c r="AO77" s="158"/>
      <c r="AP77" s="158"/>
      <c r="AQ77" s="158"/>
      <c r="AR77" s="158"/>
      <c r="AS77" s="158"/>
      <c r="AT77" s="158"/>
      <c r="AU77" s="158"/>
      <c r="AV77" s="158"/>
      <c r="AW77" s="158"/>
      <c r="AX77" s="158"/>
      <c r="AY77" s="158"/>
      <c r="AZ77" s="158"/>
      <c r="BA77" s="158"/>
      <c r="BB77" s="158"/>
    </row>
    <row r="78" spans="1:54" x14ac:dyDescent="0.25">
      <c r="A78" s="295" t="s">
        <v>266</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7"/>
      <c r="AL78" s="297"/>
      <c r="AM78" s="352">
        <f>AM71</f>
        <v>0</v>
      </c>
      <c r="AN78" s="353"/>
      <c r="AO78" s="158">
        <f>AO71</f>
        <v>0</v>
      </c>
      <c r="AP78" s="158">
        <f t="shared" ref="AP78:BA78" si="23">AP71</f>
        <v>0</v>
      </c>
      <c r="AQ78" s="158">
        <f t="shared" si="23"/>
        <v>0</v>
      </c>
      <c r="AR78" s="158">
        <f t="shared" si="23"/>
        <v>0</v>
      </c>
      <c r="AS78" s="158">
        <f t="shared" si="23"/>
        <v>-23347.875848854219</v>
      </c>
      <c r="AT78" s="158">
        <f t="shared" si="23"/>
        <v>-28903.186652595436</v>
      </c>
      <c r="AU78" s="158">
        <f t="shared" si="23"/>
        <v>-34806.415440328783</v>
      </c>
      <c r="AV78" s="158">
        <f t="shared" si="23"/>
        <v>-41076.507153487662</v>
      </c>
      <c r="AW78" s="158">
        <f t="shared" si="23"/>
        <v>-47733.365660045733</v>
      </c>
      <c r="AX78" s="158">
        <f t="shared" si="23"/>
        <v>-51170.170128551967</v>
      </c>
      <c r="AY78" s="158">
        <f t="shared" si="23"/>
        <v>-58372.17680398035</v>
      </c>
      <c r="AZ78" s="158">
        <f t="shared" si="23"/>
        <v>-61942.366801254248</v>
      </c>
      <c r="BA78" s="158">
        <f t="shared" si="23"/>
        <v>-95744.528937523617</v>
      </c>
      <c r="BB78" s="158">
        <f t="shared" ref="BB78" si="24">BB71</f>
        <v>-118406.88717997294</v>
      </c>
    </row>
    <row r="79" spans="1:54" x14ac:dyDescent="0.25">
      <c r="A79" s="295" t="s">
        <v>265</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7"/>
      <c r="AL79" s="297"/>
      <c r="AM79" s="353"/>
      <c r="AN79" s="353"/>
      <c r="AO79" s="159"/>
      <c r="AP79" s="159"/>
      <c r="AQ79" s="159"/>
      <c r="AR79" s="159"/>
      <c r="AS79" s="159"/>
      <c r="AT79" s="159"/>
      <c r="AU79" s="159"/>
      <c r="AV79" s="159"/>
      <c r="AW79" s="159"/>
      <c r="AX79" s="159"/>
      <c r="AY79" s="159"/>
      <c r="AZ79" s="159"/>
      <c r="BA79" s="159"/>
      <c r="BB79" s="159"/>
    </row>
    <row r="80" spans="1:54" x14ac:dyDescent="0.25">
      <c r="A80" s="295" t="s">
        <v>264</v>
      </c>
      <c r="B80" s="296"/>
      <c r="C80" s="296"/>
      <c r="D80" s="296"/>
      <c r="E80" s="296"/>
      <c r="F80" s="296"/>
      <c r="G80" s="296"/>
      <c r="H80" s="296"/>
      <c r="I80" s="296"/>
      <c r="J80" s="296"/>
      <c r="K80" s="296"/>
      <c r="L80" s="296"/>
      <c r="M80" s="296"/>
      <c r="N80" s="296"/>
      <c r="O80" s="296"/>
      <c r="P80" s="296"/>
      <c r="Q80" s="296"/>
      <c r="R80" s="296"/>
      <c r="S80" s="296"/>
      <c r="T80" s="296"/>
      <c r="U80" s="296"/>
      <c r="V80" s="296"/>
      <c r="W80" s="296"/>
      <c r="X80" s="296"/>
      <c r="Y80" s="296"/>
      <c r="Z80" s="296"/>
      <c r="AA80" s="296"/>
      <c r="AB80" s="296"/>
      <c r="AC80" s="296"/>
      <c r="AD80" s="296"/>
      <c r="AE80" s="296"/>
      <c r="AF80" s="296"/>
      <c r="AG80" s="296"/>
      <c r="AH80" s="296"/>
      <c r="AI80" s="296"/>
      <c r="AJ80" s="296"/>
      <c r="AK80" s="297"/>
      <c r="AL80" s="297"/>
      <c r="AM80" s="353"/>
      <c r="AN80" s="353"/>
      <c r="AO80" s="159"/>
      <c r="AP80" s="159"/>
      <c r="AQ80" s="159"/>
      <c r="AR80" s="159"/>
      <c r="AS80" s="159"/>
      <c r="AT80" s="159"/>
      <c r="AU80" s="159"/>
      <c r="AV80" s="159"/>
      <c r="AW80" s="159"/>
      <c r="AX80" s="159"/>
      <c r="AY80" s="159"/>
      <c r="AZ80" s="159"/>
      <c r="BA80" s="159"/>
      <c r="BB80" s="159"/>
    </row>
    <row r="81" spans="1:54" x14ac:dyDescent="0.25">
      <c r="A81" s="295" t="s">
        <v>263</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297"/>
      <c r="AL81" s="297"/>
      <c r="AM81" s="352"/>
      <c r="AN81" s="353"/>
      <c r="AO81" s="158"/>
      <c r="AP81" s="158"/>
      <c r="AQ81" s="158"/>
      <c r="AR81" s="158">
        <f>-$AK$25</f>
        <v>-2772669.3257343364</v>
      </c>
      <c r="AS81" s="159"/>
      <c r="AT81" s="159"/>
      <c r="AU81" s="159"/>
      <c r="AV81" s="159"/>
      <c r="AW81" s="159"/>
      <c r="AX81" s="159"/>
      <c r="AY81" s="159"/>
      <c r="AZ81" s="159"/>
      <c r="BA81" s="159"/>
      <c r="BB81" s="159"/>
    </row>
    <row r="82" spans="1:54" x14ac:dyDescent="0.25">
      <c r="A82" s="295" t="s">
        <v>262</v>
      </c>
      <c r="B82" s="296"/>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6"/>
      <c r="AH82" s="296"/>
      <c r="AI82" s="296"/>
      <c r="AJ82" s="296"/>
      <c r="AK82" s="297"/>
      <c r="AL82" s="297"/>
      <c r="AM82" s="353"/>
      <c r="AN82" s="353"/>
      <c r="AO82" s="159"/>
      <c r="AP82" s="159"/>
      <c r="AQ82" s="159"/>
      <c r="AR82" s="159"/>
      <c r="AS82" s="159"/>
      <c r="AT82" s="159"/>
      <c r="AU82" s="159"/>
      <c r="AV82" s="159"/>
      <c r="AW82" s="159"/>
      <c r="AX82" s="159"/>
      <c r="AY82" s="159"/>
      <c r="AZ82" s="159"/>
      <c r="BA82" s="159"/>
      <c r="BB82" s="159"/>
    </row>
    <row r="83" spans="1:54" x14ac:dyDescent="0.25">
      <c r="A83" s="343" t="s">
        <v>261</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0"/>
      <c r="AL83" s="340"/>
      <c r="AM83" s="350"/>
      <c r="AN83" s="351"/>
      <c r="AO83" s="157"/>
      <c r="AP83" s="157"/>
      <c r="AQ83" s="157"/>
      <c r="AR83" s="157"/>
      <c r="AS83" s="157">
        <f>AS75+AS76+AS78+AR81</f>
        <v>-2494433.2006232971</v>
      </c>
      <c r="AT83" s="157">
        <f t="shared" ref="AT83:BA83" si="25">AT75+AT76+AT78+AT81</f>
        <v>300457.36832600419</v>
      </c>
      <c r="AU83" s="157">
        <f t="shared" si="25"/>
        <v>324070.28347693756</v>
      </c>
      <c r="AV83" s="157">
        <f t="shared" si="25"/>
        <v>349150.65032957308</v>
      </c>
      <c r="AW83" s="157">
        <f t="shared" si="25"/>
        <v>375778.0843558053</v>
      </c>
      <c r="AX83" s="157">
        <f t="shared" si="25"/>
        <v>389525.3022298303</v>
      </c>
      <c r="AY83" s="157">
        <f t="shared" si="25"/>
        <v>418333.3289315438</v>
      </c>
      <c r="AZ83" s="157">
        <f t="shared" si="25"/>
        <v>432614.08892063936</v>
      </c>
      <c r="BA83" s="157">
        <f t="shared" si="25"/>
        <v>567822.7374657169</v>
      </c>
      <c r="BB83" s="157">
        <f t="shared" ref="BB83" si="26">BB75+BB76+BB78+BB81</f>
        <v>658472.17043551418</v>
      </c>
    </row>
    <row r="84" spans="1:54" x14ac:dyDescent="0.25">
      <c r="A84" s="343" t="s">
        <v>260</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0"/>
      <c r="AL84" s="340"/>
      <c r="AM84" s="350"/>
      <c r="AN84" s="351"/>
      <c r="AO84" s="157"/>
      <c r="AP84" s="157"/>
      <c r="AQ84" s="157"/>
      <c r="AR84" s="157"/>
      <c r="AS84" s="157">
        <f>SUM($AO$83:AS83)</f>
        <v>-2494433.2006232971</v>
      </c>
      <c r="AT84" s="157">
        <f>SUM($AO$83:AT83)</f>
        <v>-2193975.832297293</v>
      </c>
      <c r="AU84" s="157">
        <f>SUM($AO$83:AU83)</f>
        <v>-1869905.5488203554</v>
      </c>
      <c r="AV84" s="157">
        <f>SUM($AO$83:AV83)</f>
        <v>-1520754.8984907824</v>
      </c>
      <c r="AW84" s="157">
        <f>SUM($AO$83:AW83)</f>
        <v>-1144976.8141349771</v>
      </c>
      <c r="AX84" s="157">
        <f>SUM($AO$83:AX83)</f>
        <v>-755451.51190514676</v>
      </c>
      <c r="AY84" s="157">
        <f>SUM($AO$83:AY83)</f>
        <v>-337118.18297360296</v>
      </c>
      <c r="AZ84" s="157">
        <f>SUM($AO$83:AZ83)</f>
        <v>95495.905947036401</v>
      </c>
      <c r="BA84" s="157">
        <f>SUM($AO$83:BA83)</f>
        <v>663318.64341275324</v>
      </c>
      <c r="BB84" s="157">
        <f>SUM($AO$83:BB83)</f>
        <v>1321790.8138482673</v>
      </c>
    </row>
    <row r="85" spans="1:54" x14ac:dyDescent="0.25">
      <c r="A85" s="295" t="s">
        <v>259</v>
      </c>
      <c r="B85" s="296"/>
      <c r="C85" s="296"/>
      <c r="D85" s="296"/>
      <c r="E85" s="296"/>
      <c r="F85" s="296"/>
      <c r="G85" s="296"/>
      <c r="H85" s="296"/>
      <c r="I85" s="296"/>
      <c r="J85" s="296"/>
      <c r="K85" s="296"/>
      <c r="L85" s="296"/>
      <c r="M85" s="296"/>
      <c r="N85" s="296"/>
      <c r="O85" s="296"/>
      <c r="P85" s="296"/>
      <c r="Q85" s="296"/>
      <c r="R85" s="296"/>
      <c r="S85" s="296"/>
      <c r="T85" s="296"/>
      <c r="U85" s="296"/>
      <c r="V85" s="296"/>
      <c r="W85" s="296"/>
      <c r="X85" s="296"/>
      <c r="Y85" s="296"/>
      <c r="Z85" s="296"/>
      <c r="AA85" s="296"/>
      <c r="AB85" s="296"/>
      <c r="AC85" s="296"/>
      <c r="AD85" s="296"/>
      <c r="AE85" s="296"/>
      <c r="AF85" s="296"/>
      <c r="AG85" s="296"/>
      <c r="AH85" s="296"/>
      <c r="AI85" s="296"/>
      <c r="AJ85" s="296"/>
      <c r="AK85" s="361"/>
      <c r="AL85" s="361"/>
      <c r="AM85" s="362"/>
      <c r="AN85" s="363"/>
      <c r="AO85" s="160"/>
      <c r="AP85" s="160"/>
      <c r="AQ85" s="160"/>
      <c r="AR85" s="160"/>
      <c r="AS85" s="160">
        <f>1/(1+7.5%)^0</f>
        <v>1</v>
      </c>
      <c r="AT85" s="160">
        <f>1/(1+7.5%)^1</f>
        <v>0.93023255813953487</v>
      </c>
      <c r="AU85" s="160">
        <f>1/(1+7.5%)^2</f>
        <v>0.86533261222282321</v>
      </c>
      <c r="AV85" s="160">
        <f>1/(1+7.5%)^3</f>
        <v>0.80496056950960304</v>
      </c>
      <c r="AW85" s="160">
        <f>1/(1+7.5%)^4</f>
        <v>0.7488005297763749</v>
      </c>
      <c r="AX85" s="160">
        <f>1/(1+7.5%)^5</f>
        <v>0.69655863235011617</v>
      </c>
      <c r="AY85" s="160">
        <f>1/(1+7.5%)^6</f>
        <v>0.64796151846522443</v>
      </c>
      <c r="AZ85" s="160">
        <f>1/(1+7.5%)^7</f>
        <v>0.60275490089788319</v>
      </c>
      <c r="BA85" s="160">
        <f>1/(1+7.5%)^8</f>
        <v>0.56070223339337966</v>
      </c>
      <c r="BB85" s="160">
        <f>1/(1+7.5%)^9</f>
        <v>0.52158347292407414</v>
      </c>
    </row>
    <row r="86" spans="1:54" x14ac:dyDescent="0.25">
      <c r="A86" s="337" t="s">
        <v>258</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50"/>
      <c r="AN86" s="351"/>
      <c r="AO86" s="157"/>
      <c r="AP86" s="157"/>
      <c r="AQ86" s="157"/>
      <c r="AR86" s="157"/>
      <c r="AS86" s="157">
        <f t="shared" ref="AS86:BA86" si="27">AS83*AS85</f>
        <v>-2494433.2006232971</v>
      </c>
      <c r="AT86" s="157">
        <f>AT83*AT85</f>
        <v>279495.22634977131</v>
      </c>
      <c r="AU86" s="157">
        <f t="shared" si="27"/>
        <v>280428.58494488918</v>
      </c>
      <c r="AV86" s="157">
        <f t="shared" si="27"/>
        <v>281052.50633394142</v>
      </c>
      <c r="AW86" s="157">
        <f t="shared" si="27"/>
        <v>281382.82864397828</v>
      </c>
      <c r="AX86" s="157">
        <f t="shared" si="27"/>
        <v>271327.21178697626</v>
      </c>
      <c r="AY86" s="157">
        <f t="shared" si="27"/>
        <v>271063.89903909533</v>
      </c>
      <c r="AZ86" s="157">
        <f t="shared" si="27"/>
        <v>260760.262294388</v>
      </c>
      <c r="BA86" s="157">
        <f t="shared" si="27"/>
        <v>318379.47706857015</v>
      </c>
      <c r="BB86" s="157">
        <f t="shared" ref="BB86" si="28">BB83*BB85</f>
        <v>343448.20147960837</v>
      </c>
    </row>
    <row r="87" spans="1:54" x14ac:dyDescent="0.25">
      <c r="A87" s="337" t="s">
        <v>257</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50"/>
      <c r="AN87" s="351"/>
      <c r="AO87" s="157"/>
      <c r="AP87" s="157"/>
      <c r="AQ87" s="157"/>
      <c r="AR87" s="157"/>
      <c r="AS87" s="157">
        <f>SUM($AO$86:AS86)</f>
        <v>-2494433.2006232971</v>
      </c>
      <c r="AT87" s="157">
        <f>SUM($AO$86:AT86)</f>
        <v>-2214937.9742735256</v>
      </c>
      <c r="AU87" s="157">
        <f>SUM($AO$86:AU86)</f>
        <v>-1934509.3893286365</v>
      </c>
      <c r="AV87" s="157">
        <f>SUM($AO$86:AV86)</f>
        <v>-1653456.8829946951</v>
      </c>
      <c r="AW87" s="157">
        <f>SUM($AO$86:AW86)</f>
        <v>-1372074.0543507168</v>
      </c>
      <c r="AX87" s="157">
        <f>SUM($AO$86:AX86)</f>
        <v>-1100746.8425637404</v>
      </c>
      <c r="AY87" s="157">
        <f>SUM($AO$86:AY86)</f>
        <v>-829682.94352464518</v>
      </c>
      <c r="AZ87" s="157">
        <f>SUM($AO$86:AZ86)</f>
        <v>-568922.68123025715</v>
      </c>
      <c r="BA87" s="157">
        <f>SUM($AO$86:BA86)</f>
        <v>-250543.204161687</v>
      </c>
      <c r="BB87" s="157">
        <f>SUM($AO$86:BB86)</f>
        <v>92904.99731792137</v>
      </c>
    </row>
    <row r="88" spans="1:54" x14ac:dyDescent="0.25">
      <c r="A88" s="358" t="s">
        <v>256</v>
      </c>
      <c r="B88" s="359"/>
      <c r="C88" s="359"/>
      <c r="D88" s="36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54"/>
      <c r="AL88" s="355"/>
      <c r="AM88" s="356"/>
      <c r="AN88" s="357"/>
      <c r="AO88" s="161" t="s">
        <v>324</v>
      </c>
      <c r="AP88" s="161" t="s">
        <v>324</v>
      </c>
      <c r="AQ88" s="161" t="s">
        <v>324</v>
      </c>
      <c r="AR88" s="161" t="s">
        <v>324</v>
      </c>
      <c r="AS88" s="161" t="s">
        <v>324</v>
      </c>
      <c r="AT88" s="161" t="s">
        <v>324</v>
      </c>
      <c r="AU88" s="161" t="s">
        <v>324</v>
      </c>
      <c r="AV88" s="161" t="s">
        <v>324</v>
      </c>
      <c r="AW88" s="161" t="s">
        <v>324</v>
      </c>
      <c r="AX88" s="161" t="s">
        <v>324</v>
      </c>
      <c r="AY88" s="161" t="s">
        <v>324</v>
      </c>
      <c r="AZ88" s="161">
        <f>IF((ISERR(IRR($AP$83:AZ83))),0,IF(IRR($AP$83:AZ83)&lt;0,0,IRR($AP$83:AZ83)))</f>
        <v>8.9338172457804621E-3</v>
      </c>
      <c r="BA88" s="161">
        <f>IF((ISERR(IRR($AP$83:BA83))),0,IF(IRR($AP$83:BA83)&lt;0,0,IRR($AP$83:BA83)))</f>
        <v>5.0502904266771953E-2</v>
      </c>
      <c r="BB88" s="161">
        <f>IF((ISERR(IRR($AP$83:BB83))),0,IF(IRR($AP$83:BB83)&lt;0,0,IRR($AP$83:BB83)))</f>
        <v>8.2738430505797211E-2</v>
      </c>
    </row>
    <row r="89" spans="1:54" x14ac:dyDescent="0.25">
      <c r="A89" s="358" t="s">
        <v>255</v>
      </c>
      <c r="B89" s="359"/>
      <c r="C89" s="359"/>
      <c r="D89" s="36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54"/>
      <c r="AL89" s="355"/>
      <c r="AM89" s="356"/>
      <c r="AN89" s="357"/>
      <c r="AO89" s="161" t="s">
        <v>324</v>
      </c>
      <c r="AP89" s="161" t="s">
        <v>324</v>
      </c>
      <c r="AQ89" s="161" t="s">
        <v>324</v>
      </c>
      <c r="AR89" s="161" t="s">
        <v>324</v>
      </c>
      <c r="AS89" s="161" t="s">
        <v>324</v>
      </c>
      <c r="AT89" s="161" t="s">
        <v>324</v>
      </c>
      <c r="AU89" s="161" t="s">
        <v>324</v>
      </c>
      <c r="AV89" s="161" t="s">
        <v>324</v>
      </c>
      <c r="AW89" s="161" t="s">
        <v>324</v>
      </c>
      <c r="AX89" s="161" t="s">
        <v>324</v>
      </c>
      <c r="AY89" s="161" t="s">
        <v>324</v>
      </c>
      <c r="AZ89" s="177">
        <f>IF(AND(AZ84&gt;0,AY84&lt;0),(AZ92-(AZ84/(AZ84-AY84))),0)</f>
        <v>7.7792584467480097</v>
      </c>
      <c r="BA89" s="161" t="s">
        <v>324</v>
      </c>
      <c r="BB89" s="161" t="s">
        <v>324</v>
      </c>
    </row>
    <row r="90" spans="1:54" x14ac:dyDescent="0.25">
      <c r="A90" s="139" t="s">
        <v>254</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54"/>
      <c r="AL90" s="355"/>
      <c r="AM90" s="356"/>
      <c r="AN90" s="357"/>
      <c r="AO90" s="161" t="s">
        <v>324</v>
      </c>
      <c r="AP90" s="161" t="s">
        <v>324</v>
      </c>
      <c r="AQ90" s="161" t="s">
        <v>324</v>
      </c>
      <c r="AR90" s="161" t="s">
        <v>324</v>
      </c>
      <c r="AS90" s="161" t="s">
        <v>324</v>
      </c>
      <c r="AT90" s="161" t="s">
        <v>324</v>
      </c>
      <c r="AU90" s="161" t="s">
        <v>324</v>
      </c>
      <c r="AV90" s="161" t="s">
        <v>324</v>
      </c>
      <c r="AW90" s="161" t="s">
        <v>324</v>
      </c>
      <c r="AX90" s="161" t="s">
        <v>324</v>
      </c>
      <c r="AY90" s="161" t="s">
        <v>324</v>
      </c>
      <c r="AZ90" s="161" t="s">
        <v>324</v>
      </c>
      <c r="BA90" s="161" t="s">
        <v>324</v>
      </c>
      <c r="BB90" s="177">
        <f>IF(AND(BB87&gt;0,BA87&lt;0),(BB92-(BB87/(BB87-BA87))),0)</f>
        <v>9.7294934231197665</v>
      </c>
    </row>
    <row r="91" spans="1:54"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5"/>
      <c r="AT91" s="85"/>
      <c r="AU91" s="85"/>
      <c r="AV91" s="85"/>
      <c r="AW91" s="85"/>
      <c r="AX91" s="85"/>
      <c r="AY91" s="85"/>
      <c r="AZ91" s="85"/>
    </row>
    <row r="92" spans="1:54" x14ac:dyDescent="0.25">
      <c r="A92" s="86" t="s">
        <v>253</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91">
        <v>1</v>
      </c>
      <c r="AT92" s="91">
        <v>2</v>
      </c>
      <c r="AU92" s="91">
        <v>3</v>
      </c>
      <c r="AV92" s="91">
        <v>4</v>
      </c>
      <c r="AW92" s="91">
        <v>5</v>
      </c>
      <c r="AX92" s="91">
        <v>6</v>
      </c>
      <c r="AY92" s="91">
        <v>7</v>
      </c>
      <c r="AZ92" s="91">
        <v>8</v>
      </c>
      <c r="BA92" s="91">
        <v>9</v>
      </c>
      <c r="BB92" s="91">
        <v>10</v>
      </c>
    </row>
    <row r="93" spans="1:54" x14ac:dyDescent="0.25">
      <c r="A93" s="90" t="s">
        <v>252</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8"/>
      <c r="AR93" s="87"/>
      <c r="AS93" s="88"/>
      <c r="AT93" s="87"/>
      <c r="AU93" s="88"/>
      <c r="AV93" s="87"/>
      <c r="AW93" s="87"/>
      <c r="AX93" s="87"/>
      <c r="AY93" s="87"/>
      <c r="AZ93" s="87"/>
    </row>
    <row r="94" spans="1:54" x14ac:dyDescent="0.25">
      <c r="A94" s="90" t="s">
        <v>251</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162"/>
      <c r="AP94" s="163"/>
      <c r="AQ94" s="88"/>
      <c r="AR94" s="87"/>
      <c r="AS94" s="88"/>
      <c r="AT94" s="87"/>
      <c r="AU94" s="88"/>
      <c r="AV94" s="87"/>
      <c r="AW94" s="87"/>
      <c r="AX94" s="87"/>
      <c r="AY94" s="87"/>
      <c r="AZ94" s="87"/>
    </row>
    <row r="95" spans="1:54" x14ac:dyDescent="0.25">
      <c r="A95" s="90" t="s">
        <v>250</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8"/>
      <c r="AR95" s="87"/>
      <c r="AS95" s="88"/>
      <c r="AT95" s="87"/>
      <c r="AU95" s="88"/>
      <c r="AV95" s="87"/>
      <c r="AW95" s="87"/>
      <c r="AX95" s="87"/>
      <c r="AY95" s="87"/>
      <c r="AZ95" s="87"/>
    </row>
    <row r="96" spans="1:54" x14ac:dyDescent="0.25">
      <c r="A96" s="86" t="s">
        <v>249</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c r="AS96" s="85"/>
      <c r="AT96" s="85"/>
      <c r="AU96" s="85"/>
      <c r="AV96" s="85"/>
      <c r="AW96" s="85"/>
      <c r="AX96" s="85"/>
      <c r="AY96" s="85"/>
      <c r="AZ96" s="85"/>
    </row>
  </sheetData>
  <mergeCells count="188">
    <mergeCell ref="AK28:AL28"/>
    <mergeCell ref="AN28:AP28"/>
    <mergeCell ref="A27:AJ27"/>
    <mergeCell ref="AK27:AL27"/>
    <mergeCell ref="AN27:AP27"/>
    <mergeCell ref="A24:AJ24"/>
    <mergeCell ref="AK24:AL24"/>
    <mergeCell ref="A25:AJ25"/>
    <mergeCell ref="AK25:AL25"/>
    <mergeCell ref="AN25:AP25"/>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0:AJ70"/>
    <mergeCell ref="AK70:AL70"/>
    <mergeCell ref="AM70:AN70"/>
    <mergeCell ref="A71:AJ71"/>
    <mergeCell ref="AK71:AL71"/>
    <mergeCell ref="AM71:AN71"/>
    <mergeCell ref="A72:AJ72"/>
    <mergeCell ref="AK72:AL72"/>
    <mergeCell ref="AM72:AN72"/>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8:AJ58"/>
    <mergeCell ref="AK58:AL58"/>
    <mergeCell ref="AM58:AN58"/>
    <mergeCell ref="A59:AJ59"/>
    <mergeCell ref="AK59:AL59"/>
    <mergeCell ref="AM59:AN59"/>
    <mergeCell ref="A60:AJ60"/>
    <mergeCell ref="AK60:AL60"/>
    <mergeCell ref="AM60:AN60"/>
    <mergeCell ref="A54:AJ54"/>
    <mergeCell ref="AK54:AL54"/>
    <mergeCell ref="AM54:AN54"/>
    <mergeCell ref="A55:AJ55"/>
    <mergeCell ref="AK55:AL55"/>
    <mergeCell ref="AM55:AN55"/>
    <mergeCell ref="A56:AJ56"/>
    <mergeCell ref="AK56:AL56"/>
    <mergeCell ref="AM56:AN56"/>
    <mergeCell ref="A50:AJ50"/>
    <mergeCell ref="AK50:AL50"/>
    <mergeCell ref="AM50:AN50"/>
    <mergeCell ref="A52:AJ52"/>
    <mergeCell ref="AK52:AL52"/>
    <mergeCell ref="AM52:AN52"/>
    <mergeCell ref="A53:AJ53"/>
    <mergeCell ref="AK53:AL53"/>
    <mergeCell ref="AM53:AN53"/>
    <mergeCell ref="A46:AJ46"/>
    <mergeCell ref="AK46:AL46"/>
    <mergeCell ref="A47:AJ47"/>
    <mergeCell ref="AK47:AL47"/>
    <mergeCell ref="AM47:AN47"/>
    <mergeCell ref="A48:AJ48"/>
    <mergeCell ref="AK48:AL48"/>
    <mergeCell ref="AM48:AN48"/>
    <mergeCell ref="A49:AJ49"/>
    <mergeCell ref="AK49:AL49"/>
    <mergeCell ref="AM49:AN49"/>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5:AX5"/>
    <mergeCell ref="A7:AX7"/>
    <mergeCell ref="A9:AX9"/>
    <mergeCell ref="A10:AX10"/>
    <mergeCell ref="A12:AX12"/>
    <mergeCell ref="A13:AX13"/>
    <mergeCell ref="A30:AJ30"/>
    <mergeCell ref="AK30:AL30"/>
    <mergeCell ref="A15:AX15"/>
    <mergeCell ref="A16:AX16"/>
    <mergeCell ref="A18:AX18"/>
    <mergeCell ref="A22:AX22"/>
    <mergeCell ref="AW25:AX25"/>
    <mergeCell ref="AW26:AX26"/>
    <mergeCell ref="AW27:AX27"/>
    <mergeCell ref="AW28:AX28"/>
    <mergeCell ref="AW29:AX29"/>
    <mergeCell ref="A29:AJ29"/>
    <mergeCell ref="AK29:AL29"/>
    <mergeCell ref="AN29:AP29"/>
    <mergeCell ref="A26:AJ26"/>
    <mergeCell ref="AK26:AL26"/>
    <mergeCell ref="AN26:AP26"/>
    <mergeCell ref="A28:AJ28"/>
  </mergeCells>
  <pageMargins left="1.1023622047244095" right="0.70866141732283472" top="0.39370078740157483" bottom="0.27559055118110237" header="0.19685039370078741" footer="0.15748031496062992"/>
  <pageSetup paperSize="8"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Расчет доходной части модели</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2026-01-29T13:20:20Z</dcterms:modified>
</cp:coreProperties>
</file>